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PWD" sheetId="14" r:id="rId14"/>
    <sheet name="PWW" sheetId="15" r:id="rId15"/>
  </sheets>
  <definedNames>
    <definedName name="_xlnm.Print_Area" localSheetId="1">'2'!$A$1:$L$165</definedName>
    <definedName name="_xlnm.Print_Area" localSheetId="13">'PWD'!$A$1:$G$128</definedName>
    <definedName name="_xlnm.Print_Titles" localSheetId="0">'1'!$4:$6</definedName>
    <definedName name="_xlnm.Print_Titles" localSheetId="12">'13'!$4:$5</definedName>
    <definedName name="_xlnm.Print_Titles" localSheetId="1">'2'!$4:$6</definedName>
    <definedName name="_xlnm.Print_Titles" localSheetId="3">'4'!$3:$8</definedName>
    <definedName name="_xlnm.Print_Titles" localSheetId="5">'6'!$3:$5</definedName>
    <definedName name="_xlnm.Print_Titles" localSheetId="13">'PWD'!$6:$7</definedName>
    <definedName name="_xlnm.Print_Titles" localSheetId="14">'PWW'!$6:$8</definedName>
  </definedNames>
  <calcPr fullCalcOnLoad="1"/>
</workbook>
</file>

<file path=xl/sharedStrings.xml><?xml version="1.0" encoding="utf-8"?>
<sst xmlns="http://schemas.openxmlformats.org/spreadsheetml/2006/main" count="1657" uniqueCount="668">
  <si>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</si>
  <si>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</si>
  <si>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</si>
  <si>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</si>
  <si>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</si>
  <si>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</si>
  <si>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</si>
  <si>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</si>
  <si>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</si>
  <si>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</si>
  <si>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</si>
  <si>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</si>
  <si>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</si>
  <si>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</si>
  <si>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</si>
  <si>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</si>
  <si>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</si>
  <si>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</si>
  <si>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</si>
  <si>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</si>
  <si>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</si>
  <si>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</si>
  <si>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</si>
  <si>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</si>
  <si>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</si>
  <si>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</si>
  <si>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</si>
  <si>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</si>
  <si>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</si>
  <si>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</si>
  <si>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</si>
  <si>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</si>
  <si>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</si>
  <si>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</si>
  <si>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</si>
  <si>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</si>
  <si>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</si>
  <si>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</si>
  <si>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</si>
  <si>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</si>
  <si>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</si>
  <si>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</si>
  <si>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</si>
  <si>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</si>
  <si>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</si>
  <si>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</si>
  <si>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</si>
  <si>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</si>
  <si>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</si>
  <si>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</si>
  <si>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</si>
  <si>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</si>
  <si>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</si>
  <si>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</si>
  <si>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</si>
  <si>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</si>
  <si>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</si>
  <si>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</si>
  <si>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</si>
  <si>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</si>
  <si>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</si>
  <si>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</si>
  <si>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</si>
  <si>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</si>
  <si>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</si>
  <si>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</si>
  <si>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</si>
  <si>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</si>
  <si>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</si>
  <si>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</si>
  <si>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</si>
  <si>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</si>
  <si>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</si>
  <si>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</si>
  <si>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</si>
  <si>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</si>
  <si>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</si>
  <si>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</si>
  <si>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</si>
  <si>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</si>
  <si>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</si>
  <si>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</si>
  <si>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</si>
  <si>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</si>
  <si>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</si>
  <si>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</si>
  <si>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</si>
  <si>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</si>
  <si>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</si>
  <si>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</si>
  <si>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</si>
  <si>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</si>
  <si>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</si>
  <si>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</si>
  <si>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</si>
  <si>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</si>
  <si>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</si>
  <si>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</si>
  <si>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</si>
  <si>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</si>
  <si>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</si>
  <si>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</si>
  <si>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</si>
  <si>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</si>
  <si>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</si>
  <si>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</si>
  <si>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</si>
  <si>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</si>
  <si>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</si>
  <si>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</si>
  <si>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</si>
  <si>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</si>
  <si>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</si>
  <si>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</si>
  <si>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</si>
  <si>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</si>
  <si>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</si>
  <si>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</si>
  <si>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</si>
  <si>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</si>
  <si>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</si>
  <si>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</si>
  <si>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</si>
  <si>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</si>
  <si>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</si>
  <si>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</si>
  <si>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</si>
  <si>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</si>
  <si>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</si>
  <si>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</si>
  <si>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</si>
  <si>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</si>
  <si>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</si>
  <si>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</si>
  <si>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</si>
  <si>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</si>
  <si>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</si>
  <si>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</si>
  <si>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</si>
  <si>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</si>
  <si>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</si>
  <si>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</si>
  <si>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</si>
  <si>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</si>
  <si>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</si>
  <si>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</si>
  <si>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</si>
  <si>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</si>
  <si>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</si>
  <si>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</si>
  <si>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</si>
  <si>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</si>
  <si>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</si>
  <si>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</si>
  <si>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</si>
  <si>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</si>
  <si>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</si>
  <si>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</si>
  <si>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</si>
  <si>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</si>
  <si>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</si>
  <si>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Papiery wartościowe (obligacje)</t>
  </si>
  <si>
    <t>Wykup papierów wartościowych (obligacji)</t>
  </si>
  <si>
    <t>rok budżetowy 2007 (8+9+10+11)</t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</si>
  <si>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</si>
  <si>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</si>
  <si>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</si>
  <si>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</si>
  <si>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</si>
  <si>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(** kol. 4 do wykorzystania fakultatywnego)</t>
  </si>
  <si>
    <t>środki pochodzące
 z innych  źródeł*</t>
  </si>
  <si>
    <t>(* kol. 4 do wykorzystania fakultatywnego)</t>
  </si>
  <si>
    <t>Dochody i wydatki związane z realizacją zadań wykonywanych na podstawie porozumień (umów) między jednostkami samorządu terytorialnego w 2007 r.</t>
  </si>
  <si>
    <t>Część wyrównawcza subwencji ogólnej dla gmin</t>
  </si>
  <si>
    <t>0010</t>
  </si>
  <si>
    <t>0310</t>
  </si>
  <si>
    <t>Część równoważąca subwencji ogólnej dla gmin</t>
  </si>
  <si>
    <t>0320</t>
  </si>
  <si>
    <t>0330</t>
  </si>
  <si>
    <t>0370</t>
  </si>
  <si>
    <t>0340</t>
  </si>
  <si>
    <t>0430</t>
  </si>
  <si>
    <t>0490</t>
  </si>
  <si>
    <t>0460</t>
  </si>
  <si>
    <t>0440</t>
  </si>
  <si>
    <t>0450</t>
  </si>
  <si>
    <t>0500</t>
  </si>
  <si>
    <t>0480</t>
  </si>
  <si>
    <t>0350</t>
  </si>
  <si>
    <t>0830</t>
  </si>
  <si>
    <t>2010</t>
  </si>
  <si>
    <t>2030</t>
  </si>
  <si>
    <t>0770</t>
  </si>
  <si>
    <t>0750</t>
  </si>
  <si>
    <t>0470</t>
  </si>
  <si>
    <t>020</t>
  </si>
  <si>
    <t>0410</t>
  </si>
  <si>
    <t>2320</t>
  </si>
  <si>
    <t>0400</t>
  </si>
  <si>
    <t>0360</t>
  </si>
  <si>
    <t>2360</t>
  </si>
  <si>
    <t>0910</t>
  </si>
  <si>
    <t>Rolnictwo i łowiectwo</t>
  </si>
  <si>
    <t>010</t>
  </si>
  <si>
    <t>01008</t>
  </si>
  <si>
    <t>Melioracje wodne</t>
  </si>
  <si>
    <t>4300</t>
  </si>
  <si>
    <t>4270</t>
  </si>
  <si>
    <t>01010</t>
  </si>
  <si>
    <t>01030</t>
  </si>
  <si>
    <t>Izby Rolnicze</t>
  </si>
  <si>
    <t>60014</t>
  </si>
  <si>
    <t>600</t>
  </si>
  <si>
    <t>Transport i łączność</t>
  </si>
  <si>
    <t>Drogi publiczne powiatowe</t>
  </si>
  <si>
    <t>60016</t>
  </si>
  <si>
    <t>Drogi publiczne gminne</t>
  </si>
  <si>
    <t>6050</t>
  </si>
  <si>
    <t>Zadania w zakresie upowszechniania kultury fizycznej i sportu</t>
  </si>
  <si>
    <t>6058</t>
  </si>
  <si>
    <t>6059</t>
  </si>
  <si>
    <t>630</t>
  </si>
  <si>
    <t>Turystyka</t>
  </si>
  <si>
    <t>63003</t>
  </si>
  <si>
    <t>4210</t>
  </si>
  <si>
    <t>Zadania w zakresie upowszechniania turystyki</t>
  </si>
  <si>
    <t>700</t>
  </si>
  <si>
    <t>Gospodarka mieszkaniowa</t>
  </si>
  <si>
    <t>70005</t>
  </si>
  <si>
    <t>Gospodarka gruntami i nieruchomościami</t>
  </si>
  <si>
    <t>4260</t>
  </si>
  <si>
    <t>4390</t>
  </si>
  <si>
    <t>6060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</si>
  <si>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</si>
  <si>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</si>
  <si>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</si>
  <si>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</si>
  <si>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</si>
  <si>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</si>
  <si>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</si>
  <si>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</si>
  <si>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</t>
  </si>
  <si>
    <t>75011</t>
  </si>
  <si>
    <t>Administracja publiczna</t>
  </si>
  <si>
    <t>Urzędy Wojewódzkie</t>
  </si>
  <si>
    <t>4010</t>
  </si>
  <si>
    <t>4040</t>
  </si>
  <si>
    <t>3020</t>
  </si>
  <si>
    <t>75022</t>
  </si>
  <si>
    <t>Starostwa powiatowe</t>
  </si>
  <si>
    <t>75020</t>
  </si>
  <si>
    <t>Rady gmin</t>
  </si>
  <si>
    <t>75023</t>
  </si>
  <si>
    <t>świadczenia rzeczowe bhp</t>
  </si>
  <si>
    <t>Wynagrodzenia osobowe wg kalkulacji</t>
  </si>
  <si>
    <t>dodatkowe wynagrodzenie roczne</t>
  </si>
  <si>
    <t>4110</t>
  </si>
  <si>
    <t>składki ZUS</t>
  </si>
  <si>
    <t>4120</t>
  </si>
  <si>
    <t>składki na FP</t>
  </si>
  <si>
    <t>zakupy rzeczowe</t>
  </si>
  <si>
    <t>energia elektryczna i woda</t>
  </si>
  <si>
    <t>zakup usług remontowych</t>
  </si>
  <si>
    <t>4280</t>
  </si>
  <si>
    <t>zakup usług zdrowotnych</t>
  </si>
  <si>
    <t>zakup usług pozostałych</t>
  </si>
  <si>
    <t>4350</t>
  </si>
  <si>
    <t>zakup usług dostępu do sieci internet</t>
  </si>
  <si>
    <t>4360</t>
  </si>
  <si>
    <t>4370</t>
  </si>
  <si>
    <t>4410</t>
  </si>
  <si>
    <t>4420</t>
  </si>
  <si>
    <t>4430</t>
  </si>
  <si>
    <t>4440</t>
  </si>
  <si>
    <t>odpis na zakładowy fundusz świadczeń socjalnych</t>
  </si>
  <si>
    <t>4740</t>
  </si>
  <si>
    <t>75095</t>
  </si>
  <si>
    <t>Pozostała działalność</t>
  </si>
  <si>
    <t>751</t>
  </si>
  <si>
    <t>75101</t>
  </si>
  <si>
    <t>składki na ubezpieczenia społeczne</t>
  </si>
  <si>
    <t>wpłaty na Fundusz Pracy</t>
  </si>
  <si>
    <t>4170</t>
  </si>
  <si>
    <t>wynagrodzenia bezosobowe</t>
  </si>
  <si>
    <t>754</t>
  </si>
  <si>
    <t>Bezpieczeństwo publiczne i ochrona przeciwpożarowa</t>
  </si>
  <si>
    <t>75412</t>
  </si>
  <si>
    <t>Zakup materiałów i wyposażenia</t>
  </si>
  <si>
    <t>Zakup energii</t>
  </si>
  <si>
    <t>podróże służbowe krajowe</t>
  </si>
  <si>
    <t>wydatki inwestycyjne jednostek budżetowych</t>
  </si>
  <si>
    <t>75414</t>
  </si>
  <si>
    <t>Obrona cywilna</t>
  </si>
  <si>
    <t>zakup materiałów i wyposażenia</t>
  </si>
  <si>
    <t>756</t>
  </si>
  <si>
    <t>75647</t>
  </si>
  <si>
    <t>wydatki osobowe niezaliczone do wynagrodzeń</t>
  </si>
  <si>
    <t>wynagrodzenia osobowe pracowników</t>
  </si>
  <si>
    <t>Składki na ubezpieczenie społeczne</t>
  </si>
  <si>
    <t>Zakup usług pozostałych</t>
  </si>
  <si>
    <t>757</t>
  </si>
  <si>
    <t>0740</t>
  </si>
  <si>
    <t>Dywidendy</t>
  </si>
  <si>
    <t>Obsługa długu publicznego</t>
  </si>
  <si>
    <t>75702</t>
  </si>
  <si>
    <t>8070</t>
  </si>
  <si>
    <t>8079</t>
  </si>
  <si>
    <t>758</t>
  </si>
  <si>
    <t>75818</t>
  </si>
  <si>
    <t>Rezerwy ogólne i celowe</t>
  </si>
  <si>
    <t>4810</t>
  </si>
  <si>
    <t>6800</t>
  </si>
  <si>
    <t>Rezerwy na inwestycje i zakupy inwestycyjne</t>
  </si>
  <si>
    <t>Rezerwy</t>
  </si>
  <si>
    <t>80101</t>
  </si>
  <si>
    <t>801</t>
  </si>
  <si>
    <t>Oświata i wychowanie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</si>
  <si>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</si>
  <si>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</si>
  <si>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</si>
  <si>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</si>
  <si>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</si>
  <si>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</si>
  <si>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</si>
  <si>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</si>
  <si>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80146</t>
  </si>
  <si>
    <t>Dowożenie uczniów do szkół</t>
  </si>
  <si>
    <t>Dokształcanie i doskonalenie nauczycieli</t>
  </si>
  <si>
    <t>80195</t>
  </si>
  <si>
    <t>854</t>
  </si>
  <si>
    <t>851</t>
  </si>
  <si>
    <t>Ochrona zdrowia</t>
  </si>
  <si>
    <t>85154</t>
  </si>
  <si>
    <t>Przeciwdziałanie alkoholizmowi</t>
  </si>
  <si>
    <t>852</t>
  </si>
  <si>
    <t>Pomoc społeczna</t>
  </si>
  <si>
    <t>85212</t>
  </si>
  <si>
    <t>85214</t>
  </si>
  <si>
    <t>Składki na ubezpieczenia zdrowotne opłacane za osoby pobierające niektóre świadczenia z pomocy społecznej oraz niektóre świadczenia rodzinne</t>
  </si>
  <si>
    <t>85213</t>
  </si>
  <si>
    <t>Zasiłki i pomoc w naturze oraz składki na ubezpieczenia emerytalne i rentowe</t>
  </si>
  <si>
    <t>85215</t>
  </si>
  <si>
    <t>85219</t>
  </si>
  <si>
    <t>Dodatki mieszkaniowe</t>
  </si>
  <si>
    <t>85295</t>
  </si>
  <si>
    <t>Edukacyjna opieka wychowawcza</t>
  </si>
  <si>
    <t>85401</t>
  </si>
  <si>
    <t>Świetlice szkolne</t>
  </si>
  <si>
    <t>85446</t>
  </si>
  <si>
    <t>85495</t>
  </si>
  <si>
    <t>85195</t>
  </si>
  <si>
    <t>900</t>
  </si>
  <si>
    <t>Gospodarka komunalna i ochrona środowiska</t>
  </si>
  <si>
    <t>90003</t>
  </si>
  <si>
    <t>90001</t>
  </si>
  <si>
    <t>Gospodarka ściekowa i ochrona wód</t>
  </si>
  <si>
    <t>Oczyszczanie miast i wsi</t>
  </si>
  <si>
    <t>90004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</si>
  <si>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</si>
  <si>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</si>
  <si>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</si>
  <si>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</si>
  <si>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</si>
  <si>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</si>
  <si>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</si>
  <si>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</si>
  <si>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dla MOK, biblioteki i świetlice</t>
  </si>
  <si>
    <t xml:space="preserve">Prefinasowanie </t>
  </si>
  <si>
    <t>współfinansowanie</t>
  </si>
  <si>
    <t>92120</t>
  </si>
  <si>
    <t>Ochrona zabytków i opieka nad zabytkami</t>
  </si>
  <si>
    <t>926</t>
  </si>
  <si>
    <t>Kultura fizyczna i sport</t>
  </si>
  <si>
    <t>92605</t>
  </si>
  <si>
    <t>Zadania w zakresie kultury fizycznej i sportu</t>
  </si>
  <si>
    <t>2820</t>
  </si>
  <si>
    <t xml:space="preserve">dotacje dla stowarzyszeń </t>
  </si>
  <si>
    <t>budowa boiska MKS w Moryniu</t>
  </si>
  <si>
    <t>63095</t>
  </si>
  <si>
    <t>Usługi w zakresie dostawy energii i wody</t>
  </si>
  <si>
    <t>zakup energii elektrycznej i wody</t>
  </si>
  <si>
    <t>opinie i ekspertyzy</t>
  </si>
  <si>
    <t>zakupy inwestycyjne jednostek budżetowych</t>
  </si>
  <si>
    <t>różne opłaty i składki</t>
  </si>
  <si>
    <t>Obsługa papierów wartościowych, kredytów, i pożyczek jst</t>
  </si>
  <si>
    <t>Leśnictwo</t>
  </si>
  <si>
    <t>Wpływy z opłat za zarząd, użytkowanie i użytkowanie wieczyste nieruchomości</t>
  </si>
  <si>
    <t xml:space="preserve">Wpłaty z tytułu odpłatnego nabycia prawa własności oraz prawa użytkowania wieczystego nieruchomości </t>
  </si>
  <si>
    <t>Wpływy z usług</t>
  </si>
  <si>
    <t>Urzędy wojewódzkie</t>
  </si>
  <si>
    <t xml:space="preserve">Dotacje celowe otrzymane z powiatu na zadania bieżące realizowane na podstawie porozumień (umów) między jednostkami samorządu terytorialnego </t>
  </si>
  <si>
    <t>Urzędy gmin (miast i miast na prawach powiatu)</t>
  </si>
  <si>
    <t xml:space="preserve">Wpływy z usług </t>
  </si>
  <si>
    <t>Urzędy naczelnych organów władzy państwowej, kontroli i ochrony prawa oraz sądownictwa</t>
  </si>
  <si>
    <t xml:space="preserve">Urzędy naczelnych organów władzy państwowej, kontroli i ochrony prawa </t>
  </si>
  <si>
    <t>Wpływy z podatku dochodowego od osób fizycznych</t>
  </si>
  <si>
    <t>podatek od działalności osób fizycznych, opłacany w formie karty podatkowej</t>
  </si>
  <si>
    <t>Wpływy z podatku rolnego, podatku leśnego, podatku od czynności cywilnoprawnych, podatków i opłat lokalnych od osób prawnych i innych jednostek organizacyjnych</t>
  </si>
  <si>
    <t xml:space="preserve">Podatek od nieruchomości </t>
  </si>
  <si>
    <t xml:space="preserve">Podatek rolny </t>
  </si>
  <si>
    <t xml:space="preserve">Podatek leśny </t>
  </si>
  <si>
    <t>Podatek od środków transportowych</t>
  </si>
  <si>
    <t>Podatek od spadków i darowizn</t>
  </si>
  <si>
    <t xml:space="preserve">Podatek od posiadania psów </t>
  </si>
  <si>
    <t>Wpływy z opłaty targowej</t>
  </si>
  <si>
    <t>Wpływy z opłaty miejscowej</t>
  </si>
  <si>
    <t>Wpływy z opłaty skarbowej</t>
  </si>
  <si>
    <t>Wpływy z opłat za wydawanie zezwoleń na sprzedaż alkoholu</t>
  </si>
  <si>
    <t>Wpływy z różnych rozliczeń</t>
  </si>
  <si>
    <t xml:space="preserve">Udziały gmin w podatkach stanowiących dochód budżetu państwa </t>
  </si>
  <si>
    <t>Podatek dochodowy od osób fizycznych</t>
  </si>
  <si>
    <t>Różne rozliczenia</t>
  </si>
  <si>
    <t>Część oświatowa subwencji ogólnej dla jednostek samorządu terytorialnego</t>
  </si>
  <si>
    <t>Subwencje ogólne z budżetu państwa</t>
  </si>
  <si>
    <t>Ośrodki pomocy społecznej</t>
  </si>
  <si>
    <t>Wpływy i wydatki związane z gromadzeniem środków  z opłat produktowych</t>
  </si>
  <si>
    <t>Wpływy z opłaty produktowej</t>
  </si>
  <si>
    <t>wyliczyć</t>
  </si>
  <si>
    <t>pozyczka dla ZGKiM</t>
  </si>
  <si>
    <t>pozyczka dla MOK Moryń</t>
  </si>
  <si>
    <t>6298</t>
  </si>
  <si>
    <t>Dochody z najmu i dzierżawy składników majątkowych Skarbu państwa, jednostek samorządu terytorialnego, lub innych jednostek zaliczanych do sektora finansów publicznych oraz innych umów o podobnym charakterze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</si>
  <si>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</si>
  <si>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</si>
  <si>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związanych ustawami</t>
  </si>
  <si>
    <t>Dochody od osób prawnych, od osób fizycznych i od innych jednostek nieposiadających osobowości prawnej oraz wydatki związane z ich poborem</t>
  </si>
  <si>
    <t>Odsetki od nieterminowych wpłat z wpłat z z tytułu podatków i opłat</t>
  </si>
  <si>
    <t>Wpływy z opłaty administracyjnej za czynności urzędowe</t>
  </si>
  <si>
    <t>Podatek od czynności cywilnoprawnych</t>
  </si>
  <si>
    <t>Wpływy z innych opłat stanowiących dochody jednostek samorządu terytorialnego na podstawie ustaw</t>
  </si>
  <si>
    <t>Dywidendy i kwoty uzyskane ze zbycia praw majątkowych</t>
  </si>
  <si>
    <t>Świadczenia rodzinne, zaliczka alimentacyjna oraz składki na ubezpieczenia emerytalne i rentowe z ubezpieczenia społecznego</t>
  </si>
  <si>
    <t>Dotacje celowe otrzymane z budżetu państwa na realizację własnych zadań bieżących gmin (związków gmin)</t>
  </si>
  <si>
    <t>spłata pozyczki - Termomdernizacja ZS</t>
  </si>
  <si>
    <t>Urzędy gmin</t>
  </si>
  <si>
    <t>opłaty z tyt. zakupu usług telekomunikacyjnych telefonii stacjonarnej</t>
  </si>
  <si>
    <t>podróże służbowe zagraniczne</t>
  </si>
  <si>
    <t>Zakup materiałów papierniczych do sprzętu drukarskiego i urządzeń kserograficznych</t>
  </si>
  <si>
    <t>Ochotnicze straże pożarne</t>
  </si>
  <si>
    <t>wydatki osobowe nie zaliczone do wynagrodzeń</t>
  </si>
  <si>
    <t>Różne opłaty i składki</t>
  </si>
  <si>
    <t>wydatki na zakupy inwestycyjne jednostek budzetowtych</t>
  </si>
  <si>
    <t>zakup materiałów papierniczych do sprzętu drukarskiego i  urządzeń kserograficznych</t>
  </si>
  <si>
    <t>odsetki i dyskonto od krajowych skarbowych papierów wartościowych oraz krajowych pożyczek i kredytów</t>
  </si>
  <si>
    <t>Utrzymanie zieleni w miastach i gminach</t>
  </si>
  <si>
    <t>Dochody budżetu gminy Moryń na 2007 r.</t>
  </si>
  <si>
    <t>Wydatki budżetu gminy Moryń na  2007 r.</t>
  </si>
  <si>
    <t>Miejski Ośrodek Kultury w Moryniu</t>
  </si>
  <si>
    <t>Sołectwo Bielin</t>
  </si>
  <si>
    <t>Sołectwo Dolsko</t>
  </si>
  <si>
    <t>Sołectwo Gądno</t>
  </si>
  <si>
    <t>Sołectwo Klępicz</t>
  </si>
  <si>
    <t>Sołectwo Mirowo</t>
  </si>
  <si>
    <t>Sołectwo Nowe Objezierze</t>
  </si>
  <si>
    <t>Sołectwo Przyjezierze</t>
  </si>
  <si>
    <t>Sołectwo Witnica</t>
  </si>
  <si>
    <t>Sołectwo Stare Objezierze</t>
  </si>
  <si>
    <t>Miasto Moryń</t>
  </si>
  <si>
    <t>Wydatki jednostek pomocniczych Gminy Moryń w 2007 r.</t>
  </si>
  <si>
    <t>Dochody z najmu i dzierżawy składników majątkowych Skarbu Państwa, jednostek samorządu terytorialnego, lub innych jednostek zaliczanych do sektora finansów publicznych oraz innych umów o podobnym charakterze</t>
  </si>
  <si>
    <t>Wpływy z opłaty eksploatacyjnej</t>
  </si>
  <si>
    <t>1.4</t>
  </si>
  <si>
    <t>1.5</t>
  </si>
  <si>
    <t>1.6</t>
  </si>
  <si>
    <t>spłata pozyczki MOK</t>
  </si>
  <si>
    <t xml:space="preserve">Wynagro-dzenia
</t>
  </si>
  <si>
    <t>Pochodne od 
wynagro-dzeń</t>
  </si>
  <si>
    <t>Wykonanie</t>
  </si>
  <si>
    <t>Przewidywane wykonanie</t>
  </si>
  <si>
    <t xml:space="preserve">2004 r. </t>
  </si>
  <si>
    <t>2005 r.</t>
  </si>
  <si>
    <t>2006 r.</t>
  </si>
  <si>
    <t>A. DOCHODY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</si>
  <si>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</si>
  <si>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</si>
  <si>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</si>
  <si>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</si>
  <si>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</si>
  <si>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Arial CE"/>
        <family val="2"/>
      </rPr>
      <t>z tego:</t>
    </r>
  </si>
  <si>
    <t>D11. kredyty i pożyczki
 w tym:</t>
  </si>
  <si>
    <t xml:space="preserve">      D111. na realizację programów i projektów 
                realizowanych z udziałem środków pochodzących 
                z funduszy strukturalnych i Funduszu Spójności UE, 
                 w tym:</t>
  </si>
  <si>
    <t xml:space="preserve">                D1111. pożyczki na prefinansowanie 
                          programów i projektów finansowanych z 
                          udziałem środków pochodzących z funduszy 
                          strukturalnych i Funduszu Spójności, 
                          otrzymane z budżetu państwa</t>
  </si>
  <si>
    <t>D12. spłata pożyczek udzielonych</t>
  </si>
  <si>
    <t>D13. nadwyżka z lat ubiegłych
w tym:</t>
  </si>
  <si>
    <t xml:space="preserve">     D131. środki na pokrycie deficytu</t>
  </si>
  <si>
    <t>D14. papiery wartościowe
w tym:</t>
  </si>
  <si>
    <t xml:space="preserve">     D141. na realizację programów i projektów 
              realizowanych z udziałem środków 
              pochodzących z funduszy strukturalnych 
              i Funduszu Spójności UE</t>
  </si>
  <si>
    <t>D15. obligacje jednostek samorządowych oraz związków komunalnych
w tym:</t>
  </si>
  <si>
    <t xml:space="preserve">     D151. na realizację programów i projektów 
              realizowanych z udziałem środków pochodzących 
              z funduszy strukturalnych i Funduszu Spójności UE</t>
  </si>
  <si>
    <t>D16. prywatyzacja majątku jst</t>
  </si>
  <si>
    <t>D17. inne źródła
w tym:</t>
  </si>
  <si>
    <t xml:space="preserve">       D171. środki na pokrycie deficytu</t>
  </si>
  <si>
    <r>
      <t xml:space="preserve">D2. Rozchody ogółem 
       </t>
    </r>
    <r>
      <rPr>
        <sz val="10"/>
        <rFont val="Arial CE"/>
        <family val="2"/>
      </rPr>
      <t>z tego:</t>
    </r>
  </si>
  <si>
    <t>D21. spłaty kredytów i pożyczek
 w tym:</t>
  </si>
  <si>
    <t xml:space="preserve">   D211. na realizację programów i projektów 
            realizowanych z udziałem środków pochodzących z
            funduszy strukturalnych i Funduszu Spójności UE,
             w tym:</t>
  </si>
  <si>
    <t xml:space="preserve">            D2111. pożyczek na prefinansowanie programów 
                       i projektów finansowanych z udziałem 
                       środków pochodzących z funduszy 
                       strukturalnych i Funduszu Spójności, 
                       otrzymanych z budżetu państwa</t>
  </si>
  <si>
    <t>D22. pożyczki</t>
  </si>
  <si>
    <t>D23. lokaty w bankach</t>
  </si>
  <si>
    <t>D24. wykup papierów wartościowych
w tym:</t>
  </si>
  <si>
    <t xml:space="preserve">     D241. na realizację programów i projektów realizowanych 
              z udziałem środków pochodzących z funduszy 
              strukturalnych i Funduszu Spójności UE</t>
  </si>
  <si>
    <t>D25. wykup obligacji samorządowych
w tym:</t>
  </si>
  <si>
    <t xml:space="preserve">      D251. na realizację programów i projektów realizowanych 
               z udziałem środków pochodzących z funduszy 
               strukturalnych i Funduszu Spójności UE</t>
  </si>
  <si>
    <t>D26. inne cele</t>
  </si>
  <si>
    <t>E. UMORZENIE POŻYCZKI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</si>
  <si>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</si>
  <si>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</si>
  <si>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</si>
  <si>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</si>
  <si>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</si>
  <si>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 xml:space="preserve"> 5) wymagalne zobowiązania:</t>
  </si>
  <si>
    <t xml:space="preserve">     a) wynikające z ustaw i orzeczeń sądów
         lub ostatecznych decyzji administracyjnych,</t>
  </si>
  <si>
    <t xml:space="preserve">     b) uznane za bezsporne przez właściwą 
         jednostkę sektora finansów publicznych, będącą dłużnikiem</t>
  </si>
  <si>
    <r>
      <t xml:space="preserve"> 6) zobowiązania związane z przyrzeczonymi 
      środkami z funduszy strukturalnych oraz 
      Funduszu Spójności Unii Europejskiej</t>
    </r>
    <r>
      <rPr>
        <b/>
        <sz val="12"/>
        <rFont val="Arial CE"/>
        <family val="2"/>
      </rPr>
      <t xml:space="preserve">:    </t>
    </r>
  </si>
  <si>
    <t xml:space="preserve">      a) kredyty,</t>
  </si>
  <si>
    <t xml:space="preserve">      b) pożyczki,</t>
  </si>
  <si>
    <t xml:space="preserve">      c) emitowane papiery wartościowe.</t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</si>
  <si>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łącznego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>ugu do dochodu 
     (poz.33 / poz.1) %</t>
    </r>
  </si>
  <si>
    <r>
      <t>G1.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>(bez poz. 41)</t>
    </r>
    <r>
      <rPr>
        <b/>
        <sz val="13"/>
        <color indexed="8"/>
        <rFont val="Arial CE"/>
        <family val="2"/>
      </rPr>
      <t xml:space="preserve">
     ((poz.33 (-) poz. 41) / poz.1) %</t>
    </r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</si>
  <si>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</si>
  <si>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</si>
  <si>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</si>
  <si>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</si>
  <si>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j.s.t.,</t>
  </si>
  <si>
    <r>
      <t xml:space="preserve"> 5) spłaty zobowiązań związanych z przyrzeczonymi 
     środkami z funduszy  strukturalnych oraz 
      Funduszu Spójności Unii Europejskiej</t>
    </r>
    <r>
      <rPr>
        <b/>
        <sz val="12"/>
        <rFont val="Arial CE"/>
        <family val="2"/>
      </rPr>
      <t>:</t>
    </r>
  </si>
  <si>
    <t xml:space="preserve">     a) spłaty rat kredytów z odsetkami,</t>
  </si>
  <si>
    <t xml:space="preserve">     b) spłaty rat pożyczek z odsetkami,</t>
  </si>
  <si>
    <t xml:space="preserve">     c) wykup papierów wartościowych.</t>
  </si>
  <si>
    <t>I. Wskaźnik rocznej spłaty łącznego zadłużenia  
    do dochodu  (poz.44 / poz.1) %</t>
  </si>
  <si>
    <r>
      <t xml:space="preserve">I1. Wskaźnik rocznej spłaty zadłużenia do 
 dochodu </t>
    </r>
    <r>
      <rPr>
        <i/>
        <sz val="10"/>
        <rFont val="Arial CE"/>
        <family val="2"/>
      </rPr>
      <t>(bez poz. 49)</t>
    </r>
    <r>
      <rPr>
        <b/>
        <sz val="13"/>
        <rFont val="Arial CE"/>
        <family val="2"/>
      </rPr>
      <t xml:space="preserve"> ((poz.44 (-) poz. 49) / poz.1) %</t>
    </r>
  </si>
  <si>
    <t>J. DANE DOTYCZĄCE SPŁATY
    ZACIĄGANEGO ZOBOWIĄZANIA - z tego:</t>
  </si>
  <si>
    <t xml:space="preserve">         1) spłata podstawowych rat (wykup pap. wart.)</t>
  </si>
  <si>
    <t xml:space="preserve">         2) odsetki </t>
  </si>
  <si>
    <r>
      <t xml:space="preserve">1) </t>
    </r>
    <r>
      <rPr>
        <sz val="8"/>
        <rFont val="Arial CE"/>
        <family val="2"/>
      </rPr>
      <t xml:space="preserve"> -  odpowiednie skreślić </t>
    </r>
  </si>
  <si>
    <r>
      <t xml:space="preserve">2) </t>
    </r>
    <r>
      <rPr>
        <sz val="8"/>
        <rFont val="Arial CE"/>
        <family val="2"/>
      </rPr>
      <t xml:space="preserve"> -  depozyty przyjęte do budżetu </t>
    </r>
  </si>
  <si>
    <r>
      <t>3)</t>
    </r>
    <r>
      <rPr>
        <sz val="8"/>
        <rFont val="Arial CE"/>
        <family val="2"/>
      </rPr>
      <t xml:space="preserve">  - podać dane na poszczególne lata objęte spłatą całego zadłużenia</t>
    </r>
  </si>
  <si>
    <t>Wydatki inwestycyjne jednostek budżetowych</t>
  </si>
  <si>
    <t>zakup akcesoriów komputerowych, w tym programów i licencji</t>
  </si>
  <si>
    <t>4750</t>
  </si>
  <si>
    <t>75406</t>
  </si>
  <si>
    <t>Straż Graniczna</t>
  </si>
  <si>
    <t>Budżet 2007 r.</t>
  </si>
  <si>
    <t>Dochody</t>
  </si>
  <si>
    <t>wg działów i rozdziałów</t>
  </si>
  <si>
    <t>część objaśniająca - liczbowa</t>
  </si>
  <si>
    <t>5</t>
  </si>
  <si>
    <t>%</t>
  </si>
  <si>
    <t>Przew. wyk 2006r.</t>
  </si>
  <si>
    <t>2700</t>
  </si>
  <si>
    <t>6290</t>
  </si>
  <si>
    <t>6339</t>
  </si>
  <si>
    <t>Pomoc materialna dla uczniów</t>
  </si>
  <si>
    <t>Różne rozliczenia finansowe</t>
  </si>
  <si>
    <t>Wpływy do wyjaśnienia</t>
  </si>
  <si>
    <t>1. Zakład Gospoadarki Komunalnej 
    i Mieszkaniowej w Moryniu</t>
  </si>
  <si>
    <t xml:space="preserve">Program: </t>
  </si>
  <si>
    <r>
      <t>Zintegrowany Program Operacyjny Rozwoju Regionalnego
3. Rozwój lokalny
3.3. Zdegradowane obszary wiejskie</t>
    </r>
    <r>
      <rPr>
        <b/>
        <sz val="8"/>
        <rFont val="Arial"/>
        <family val="2"/>
      </rPr>
      <t xml:space="preserve">
Rewitalizacja Placu Wolności w Moryniu wraz z przyległymi budynkami</t>
    </r>
  </si>
  <si>
    <t>dochody</t>
  </si>
  <si>
    <t>przychody</t>
  </si>
  <si>
    <t>+</t>
  </si>
  <si>
    <t>rozchody</t>
  </si>
  <si>
    <t>-</t>
  </si>
  <si>
    <t>saldo</t>
  </si>
  <si>
    <t>Przew. wyk. 2006r.</t>
  </si>
  <si>
    <t>Plan
na 2007 r.</t>
  </si>
  <si>
    <t>Zadania w zakresie ochrony i  promocji zdrowia</t>
  </si>
  <si>
    <t>Rekultywacja składowiska odpadów w Moryniu
2006-2010</t>
  </si>
  <si>
    <t>Wiejskie Centrum Administracji, Kultury, Sportu i Rekreacji w Klępiczu
2006-2007</t>
  </si>
  <si>
    <t>9.</t>
  </si>
  <si>
    <t>10.</t>
  </si>
  <si>
    <t>Przyjezierskie Centrum Kultury i Sportu
2007</t>
  </si>
  <si>
    <t>Stworzenie centrum rekreacyjnego przy świetlicy wiejskiej w Gądnie
2007</t>
  </si>
  <si>
    <t>Ośrodek Kulturalno - Sportowy 
w Bielinie
2007</t>
  </si>
  <si>
    <t>Uporządkowanie gospodarki wodno-ściekowej wokół jeziora Morzycko
Zadanie III - Moryń
2007-2009</t>
  </si>
  <si>
    <t xml:space="preserve">Urząd Miejski </t>
  </si>
  <si>
    <t xml:space="preserve">Urząd Miejski,
Sołectwo Klępicz </t>
  </si>
  <si>
    <t>Urząd Miejski,
Sołectwo Przyjezierze</t>
  </si>
  <si>
    <t>Urząd Miejski,
Sołectwo Gądno</t>
  </si>
  <si>
    <t>Urząd Miejski,
Sołectwo Bielin</t>
  </si>
  <si>
    <t xml:space="preserve">Priorytet: </t>
  </si>
  <si>
    <t xml:space="preserve">Działanie: </t>
  </si>
  <si>
    <t>A. 250.000     
B. 
C.
…</t>
  </si>
  <si>
    <t>pomost</t>
  </si>
  <si>
    <t>SPO-rol</t>
  </si>
  <si>
    <t>A.      
B. 
C.
…</t>
  </si>
  <si>
    <t>Modernizacja boiska miejskiego 
UKS Morzycko
2007-2008</t>
  </si>
  <si>
    <t>Rewitalizacja plaży miejskiej i budowa promenady nad jeziorem Morzycko
2007-2009</t>
  </si>
  <si>
    <t>Rewitalizacja Placu Wolności w Moryniu wraz z przyległymi budynkami
2005-2007</t>
  </si>
  <si>
    <t>Poprawa stanu technicznego obiektów sportowych w ramach polsko-niemieckiego partnerstwa gmin: Moryń - Joachimsthal
2006-2007</t>
  </si>
  <si>
    <t>spłata pozyczki interreg od roku 2007 od października</t>
  </si>
  <si>
    <t>6269</t>
  </si>
  <si>
    <t>75109</t>
  </si>
  <si>
    <t>75403</t>
  </si>
  <si>
    <t>Składki ZUS</t>
  </si>
  <si>
    <t>75495</t>
  </si>
  <si>
    <t xml:space="preserve">dochody  </t>
  </si>
  <si>
    <t>Zaciagniete kredyty</t>
  </si>
  <si>
    <t>spłacone kredyty</t>
  </si>
  <si>
    <t>85415</t>
  </si>
  <si>
    <t>wydatki  swierlic</t>
  </si>
  <si>
    <t>01095</t>
  </si>
  <si>
    <t>Rolictwo i łowiectwo</t>
  </si>
  <si>
    <t>0920</t>
  </si>
  <si>
    <t>0970</t>
  </si>
  <si>
    <t>Pozostała dzialalność</t>
  </si>
  <si>
    <r>
      <t>Sektorowy Program Operacyjny "Restrukturyzacja sektora żywnościowego oraz rozwoju obszarów wiejskich 2004-2006
2. Zrównoważony rozwój obszarów wiejskich
2.3. Odnowa wsi oraz zachowanie dziedzictwa kulturowego</t>
    </r>
    <r>
      <rPr>
        <b/>
        <sz val="8"/>
        <rFont val="Arial"/>
        <family val="2"/>
      </rPr>
      <t xml:space="preserve">
Wiejskie Centrum Administracji, Kultury, Sportu i Rekreacji w Klępiczu</t>
    </r>
  </si>
  <si>
    <r>
      <t>Sektorowy Program Operacyjny "Restrukturyzacja sektora żywnościowego oraz rozwoju obszarów wiejskich 2004-2006
2. Zrównoważony rozwój obszarów wiejskich
2.3. Odnowa wsi oraz zachowanie dziedzictwa kulturowego</t>
    </r>
    <r>
      <rPr>
        <b/>
        <sz val="8"/>
        <rFont val="Arial"/>
        <family val="2"/>
      </rPr>
      <t xml:space="preserve">
Przyjezierskie Centrum Kultury i Sportu</t>
    </r>
  </si>
  <si>
    <r>
      <t>Sektorowy Program Operacyjny "Restrukturyzacja sektora żywnościowego oraz rozwoju obszarów wiejskich 2004-2006
2. Zrównoważony rozwój obszarów wiejskich
2.3. Odnowa wsi oraz zachowanie dziedzictwa kulturowego</t>
    </r>
    <r>
      <rPr>
        <b/>
        <sz val="8"/>
        <rFont val="Arial"/>
        <family val="2"/>
      </rPr>
      <t xml:space="preserve">
Stworzenie centrum rekreacyjnego przy świetlicy wiejskiej w Gądnie</t>
    </r>
  </si>
  <si>
    <r>
      <t>Sektorowy Program Operacyjny "Restrukturyzacja sektora żywnościowego oraz rozwoju obszarów wiejskich 2004-2006
2. Zrównoważony rozwój obszarów wiejskich
2.3. Odnowa wsi oraz zachowanie dziedzictwa kulturowego</t>
    </r>
    <r>
      <rPr>
        <b/>
        <sz val="8"/>
        <rFont val="Arial"/>
        <family val="2"/>
      </rPr>
      <t xml:space="preserve">
Ośrodek Kulturalno - Sportowy w Bielinie</t>
    </r>
  </si>
  <si>
    <r>
      <t xml:space="preserve">INTERREG IIIA Polsko - Niemieckiego Pogranicza na obszarze Krajów Związkowych Meklemburgia Pomorze Przednie/Brandenburgia - Polska (Województwo Zachodniopomorskie)
F. Współpraca międzyregionalna, inwestycje na rzecz kultury i spotkań kulturalnych, Fundusz Małych Projektów
F.2. Inwestycje na rzecz kultury i oświaty
</t>
    </r>
    <r>
      <rPr>
        <b/>
        <sz val="8"/>
        <rFont val="Arial"/>
        <family val="2"/>
      </rPr>
      <t>Poprawa stanu technicznego obiektów sportowych w ramach polsko - niemieckiego partnerstwa gmin: Moryń - Joachimsthal.</t>
    </r>
  </si>
  <si>
    <t>Kredyt</t>
  </si>
  <si>
    <t>zakup kostki dla LOK Dzik</t>
  </si>
  <si>
    <t>opinie prawne</t>
  </si>
  <si>
    <t>OPS</t>
  </si>
  <si>
    <t>UM</t>
  </si>
  <si>
    <t>Konserwacja</t>
  </si>
  <si>
    <t>zakup lamp</t>
  </si>
  <si>
    <t>92695</t>
  </si>
  <si>
    <t>6260</t>
  </si>
  <si>
    <t>Kultura Fizyczna i Sport</t>
  </si>
  <si>
    <t>Zadania w zakresie kultury i sportu</t>
  </si>
  <si>
    <t>Środki na dofinasowanie własnych inwestycji gmin (związków gmin), powiatów (związków powiatów) samorządów województw, pozyskane z innych źródeł</t>
  </si>
  <si>
    <t>Dotacje celowe otrzymane z budżetu panstwa na realizację inwestycji i zakupów inwestycyjnych własnych gmin (związków gmin)</t>
  </si>
  <si>
    <t>02095</t>
  </si>
  <si>
    <t>Środki na dofinaoswnaie własnych zadań bieżących gmin (związków gmin) powiatów (związków powiatów),samorządów województwpozyskane z innych źródeł</t>
  </si>
  <si>
    <t>MENIS</t>
  </si>
  <si>
    <t>zadłużenie na koniec roku</t>
  </si>
  <si>
    <t>Wpływy z róznych dochodów</t>
  </si>
  <si>
    <t>2980</t>
  </si>
  <si>
    <t>Świetlice wiejskie SPO-Rol: Klepicz, Bielin, Przyjezierze, Gądno</t>
  </si>
  <si>
    <t>z tego</t>
  </si>
  <si>
    <t>pozostałe wydatki bieżące</t>
  </si>
  <si>
    <t>Zakup usug pozostałych</t>
  </si>
  <si>
    <t>wydatki majątkowe</t>
  </si>
  <si>
    <t>wynagrodzenia i pochodne</t>
  </si>
  <si>
    <t>zakup kosztki dla LOK dzik</t>
  </si>
  <si>
    <t>usługi prawnicze</t>
  </si>
  <si>
    <t>75045</t>
  </si>
  <si>
    <t>Komisje poborowe</t>
  </si>
  <si>
    <t>Jednostki terenowe policji</t>
  </si>
  <si>
    <t>wydatki na obsługę długu</t>
  </si>
  <si>
    <t xml:space="preserve">z tego </t>
  </si>
  <si>
    <t xml:space="preserve">w tym: </t>
  </si>
  <si>
    <t>rezerwy</t>
  </si>
  <si>
    <t>0</t>
  </si>
  <si>
    <r>
      <t xml:space="preserve">§ 4300 </t>
    </r>
    <r>
      <rPr>
        <i/>
        <sz val="10"/>
        <rFont val="Arial CE"/>
        <family val="0"/>
      </rPr>
      <t>- Zakup usług pozostałych, w tym:
- usuwanie zagniwających glonów z jeziora Morzycko i rozbiórka zniszczonych pomostów - 1.000,-
- dofinansowanie do zbiórki baterii, sprzętu RTV i AGD - 2.000,-
- opłaty za zbiórkę i transport segregowanych odpadów komunalnych - 4.000,-
- opłaty za gospodarcze korzystanie ze środowiska - 500,-
- opracowanie inwentaryzacji przyrodniczej Gminy Moryń - 8.000,-
- partycypacja w kosztach utworzenia Geoparku - 2.000,- 
- wykonanie tablic informacyjnych o zespołach przyrodniczo - krajobrazowych i stanowiskach chronionych - 2.000,-
- likwidacja szrotówka kasztanowcowiaczka - 6.000,-</t>
    </r>
  </si>
  <si>
    <r>
      <t xml:space="preserve">§ 4210 </t>
    </r>
    <r>
      <rPr>
        <i/>
        <sz val="10"/>
        <rFont val="Arial CE"/>
        <family val="0"/>
      </rPr>
      <t xml:space="preserve">- zakup materiałów i wyposażenia, w tym: 
- dofinansowanie akcji "Sprzątanie świata" i "Dzień Ziemi"-4.000,-
- zakup drzew i krzewów do nowych nasadzeń - 4000,-
- edukacja ekologiczna - 1.500,-  </t>
    </r>
  </si>
  <si>
    <t xml:space="preserve">Pobór podatków, opłat i niepodatkowych należności budżetowych </t>
  </si>
  <si>
    <t>4190</t>
  </si>
  <si>
    <t>Honoriaria</t>
  </si>
  <si>
    <t>409</t>
  </si>
  <si>
    <t>honoraria - pomnik Plac Wolności</t>
  </si>
  <si>
    <t>Wybory do rad gmin, rad powiatów i sejmików województw, wybory wójtów, burmistrzów i prezydentów miast oraz referenda gminne, powiatowe i wojewódzkie</t>
  </si>
  <si>
    <t>nadwyżka</t>
  </si>
  <si>
    <t>SALDO</t>
  </si>
  <si>
    <t>Wydatki* na programy i projekty 
realizowane ze środków pochodzących z funduszy strukturalnych i Funduszu Spójności</t>
  </si>
  <si>
    <t>Przychody i rozchody 
budżetu gminy Moryń w 2007 r.</t>
  </si>
  <si>
    <t>Dochody i wydatki związane z realizacją zadań z zakresu administracji rządowej 
i innych zadań zleconych odrębnymi ustawami w 2007 r.</t>
  </si>
  <si>
    <r>
      <t xml:space="preserve">§ 0690 </t>
    </r>
    <r>
      <rPr>
        <i/>
        <sz val="10"/>
        <rFont val="Arial CE"/>
        <family val="0"/>
      </rPr>
      <t>- wpływy z różnych opłat</t>
    </r>
  </si>
  <si>
    <t>Prognoza łącznej kwoty długu publicznego Gminy  Moryń na lata 2007-2016</t>
  </si>
  <si>
    <t>Dochody jednostek samorządu terytorialnego związane z realizacją zadań z zakresu administracji rządowej oraz innych zadań zleconych ustawami</t>
  </si>
  <si>
    <t>Podatek od działalności gospodarczej osób fizycznych, opłacany w formie karty podatkowej</t>
  </si>
  <si>
    <t>Odsetki od nieterminowych wpłat z tytułu podatków i opłat</t>
  </si>
  <si>
    <t>Wpływy z innych lokalnych opłat pobieranych przez jednostki samorządu terytorialnego na podstawie odrębnych ustaw</t>
  </si>
  <si>
    <t>Składki na ubezpieczenie zdrowotne opłacane za osoby pobierające niektóre świadczenia z pomocy społecznej oraz niektóre świadczenia rodzinne</t>
  </si>
  <si>
    <t>Wpływy z podatku rolnego, podatku leśnego, podatku od spadków i darowizn, podatku od czynności cywilno-prawnych oraz podatków i opłat lokalnych od osób fizycznych</t>
  </si>
  <si>
    <t>Dotacje otrzymane z funduszy celowych na finansowanie lub dofinansowanie kosztów realizacji inwestycji i zakupów inwestycyjnych jednostek sektora finansów publicznych</t>
  </si>
  <si>
    <t xml:space="preserve">Środki na dofinansowanie własnych inwestycji gmin (związków gmin), powiatów (związków powiatów), samorządów województw, pozyskane z innych źródeł </t>
  </si>
  <si>
    <t>Infrastruktura wodociągowa i sanitacyjna wsi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</si>
</sst>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;[Red]#,##0"/>
    <numFmt numFmtId="170" formatCode="#,##0.00\ _z_ł"/>
    <numFmt numFmtId="171" formatCode="0_ ;\-0\ "/>
  </numFmts>
  <fonts count="44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i/>
      <sz val="8"/>
      <name val="Arial CE"/>
      <family val="2"/>
    </font>
    <font>
      <i/>
      <sz val="30"/>
      <name val="Coronet"/>
      <family val="4"/>
    </font>
    <font>
      <b/>
      <i/>
      <u val="single"/>
      <sz val="12"/>
      <name val="Arial CE"/>
      <family val="2"/>
    </font>
    <font>
      <sz val="13"/>
      <name val="Arial CE"/>
      <family val="2"/>
    </font>
    <font>
      <sz val="12"/>
      <name val="Arial"/>
      <family val="0"/>
    </font>
    <font>
      <b/>
      <vertAlign val="superscript"/>
      <sz val="12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i/>
      <sz val="10"/>
      <color indexed="8"/>
      <name val="Arial CE"/>
      <family val="2"/>
    </font>
    <font>
      <vertAlign val="superscript"/>
      <sz val="8"/>
      <name val="Arial CE"/>
      <family val="2"/>
    </font>
    <font>
      <vertAlign val="superscript"/>
      <sz val="10"/>
      <name val="Arial CE"/>
      <family val="2"/>
    </font>
    <font>
      <b/>
      <sz val="18"/>
      <name val="Arial CE"/>
      <family val="2"/>
    </font>
    <font>
      <b/>
      <i/>
      <sz val="10"/>
      <name val="Arial CE"/>
      <family val="0"/>
    </font>
    <font>
      <i/>
      <sz val="10"/>
      <name val="Arial"/>
      <family val="2"/>
    </font>
    <font>
      <sz val="10"/>
      <color indexed="10"/>
      <name val="Arial CE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Dash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Dashed"/>
    </border>
    <border>
      <left style="medium"/>
      <right style="medium"/>
      <top style="medium"/>
      <bottom style="mediumDashed"/>
    </border>
    <border>
      <left>
        <color indexed="63"/>
      </left>
      <right style="thin"/>
      <top style="medium"/>
      <bottom style="mediumDashed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Dashed"/>
      <bottom style="hair"/>
    </border>
    <border>
      <left style="thin"/>
      <right>
        <color indexed="63"/>
      </right>
      <top style="mediumDashed"/>
      <bottom style="hair"/>
    </border>
    <border>
      <left style="thin"/>
      <right style="thin"/>
      <top style="mediumDashed"/>
      <bottom style="thin"/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13" fillId="0" borderId="0" xfId="19" applyFont="1">
      <alignment/>
      <protection/>
    </xf>
    <xf numFmtId="0" fontId="14" fillId="0" borderId="1" xfId="19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2" fillId="2" borderId="1" xfId="1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0" borderId="3" xfId="19" applyFont="1" applyBorder="1">
      <alignment/>
      <protection/>
    </xf>
    <xf numFmtId="0" fontId="13" fillId="0" borderId="4" xfId="19" applyFont="1" applyBorder="1" applyAlignment="1">
      <alignment horizontal="center"/>
      <protection/>
    </xf>
    <xf numFmtId="0" fontId="13" fillId="0" borderId="4" xfId="19" applyFont="1" applyBorder="1">
      <alignment/>
      <protection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12" fillId="0" borderId="0" xfId="19" applyFont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8" fillId="0" borderId="0" xfId="0" applyFont="1" applyAlignment="1">
      <alignment vertical="center"/>
    </xf>
    <xf numFmtId="0" fontId="24" fillId="0" borderId="0" xfId="19" applyFont="1">
      <alignment/>
      <protection/>
    </xf>
    <xf numFmtId="0" fontId="13" fillId="0" borderId="3" xfId="19" applyFont="1" applyBorder="1" applyAlignment="1">
      <alignment/>
      <protection/>
    </xf>
    <xf numFmtId="0" fontId="5" fillId="2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3" fontId="0" fillId="0" borderId="3" xfId="0" applyNumberForma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top" wrapText="1"/>
    </xf>
    <xf numFmtId="49" fontId="16" fillId="0" borderId="5" xfId="0" applyNumberFormat="1" applyFont="1" applyBorder="1" applyAlignment="1">
      <alignment vertical="top" wrapText="1"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6" fillId="0" borderId="5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/>
    </xf>
    <xf numFmtId="3" fontId="16" fillId="3" borderId="5" xfId="0" applyNumberFormat="1" applyFont="1" applyFill="1" applyBorder="1" applyAlignment="1">
      <alignment vertical="top" wrapText="1"/>
    </xf>
    <xf numFmtId="49" fontId="19" fillId="0" borderId="5" xfId="0" applyNumberFormat="1" applyFont="1" applyBorder="1" applyAlignment="1">
      <alignment vertical="top" wrapText="1"/>
    </xf>
    <xf numFmtId="3" fontId="16" fillId="0" borderId="3" xfId="0" applyNumberFormat="1" applyFont="1" applyBorder="1" applyAlignment="1">
      <alignment vertical="top" wrapText="1"/>
    </xf>
    <xf numFmtId="49" fontId="16" fillId="3" borderId="5" xfId="0" applyNumberFormat="1" applyFont="1" applyFill="1" applyBorder="1" applyAlignment="1">
      <alignment vertical="top" wrapText="1"/>
    </xf>
    <xf numFmtId="0" fontId="16" fillId="3" borderId="5" xfId="0" applyFont="1" applyFill="1" applyBorder="1" applyAlignment="1">
      <alignment vertical="top" wrapText="1"/>
    </xf>
    <xf numFmtId="3" fontId="16" fillId="3" borderId="3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3" fontId="16" fillId="0" borderId="7" xfId="0" applyNumberFormat="1" applyFont="1" applyBorder="1" applyAlignment="1">
      <alignment vertical="top" wrapText="1"/>
    </xf>
    <xf numFmtId="3" fontId="16" fillId="0" borderId="8" xfId="0" applyNumberFormat="1" applyFont="1" applyBorder="1" applyAlignment="1">
      <alignment vertical="top" wrapText="1"/>
    </xf>
    <xf numFmtId="3" fontId="16" fillId="0" borderId="8" xfId="0" applyNumberFormat="1" applyFont="1" applyFill="1" applyBorder="1" applyAlignment="1">
      <alignment vertical="top" wrapText="1"/>
    </xf>
    <xf numFmtId="49" fontId="19" fillId="0" borderId="9" xfId="0" applyNumberFormat="1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3" fontId="19" fillId="0" borderId="9" xfId="0" applyNumberFormat="1" applyFont="1" applyBorder="1" applyAlignment="1">
      <alignment vertical="top" wrapText="1"/>
    </xf>
    <xf numFmtId="49" fontId="18" fillId="0" borderId="7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 vertical="center" wrapText="1"/>
    </xf>
    <xf numFmtId="49" fontId="18" fillId="0" borderId="7" xfId="0" applyNumberFormat="1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left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3" fontId="13" fillId="0" borderId="3" xfId="19" applyNumberFormat="1" applyFont="1" applyBorder="1">
      <alignment/>
      <protection/>
    </xf>
    <xf numFmtId="0" fontId="18" fillId="0" borderId="32" xfId="0" applyFont="1" applyFill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/>
    </xf>
    <xf numFmtId="49" fontId="18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32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0" fillId="0" borderId="5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 wrapText="1"/>
      <protection locked="0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vertical="top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center" vertical="center" wrapText="1"/>
    </xf>
    <xf numFmtId="3" fontId="0" fillId="0" borderId="3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18">
      <alignment/>
      <protection/>
    </xf>
    <xf numFmtId="0" fontId="6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wrapText="1"/>
    </xf>
    <xf numFmtId="0" fontId="26" fillId="0" borderId="18" xfId="18" applyFont="1" applyBorder="1" applyAlignment="1">
      <alignment horizontal="center" vertical="center"/>
      <protection/>
    </xf>
    <xf numFmtId="0" fontId="26" fillId="0" borderId="37" xfId="18" applyFont="1" applyBorder="1" applyAlignment="1">
      <alignment horizontal="center" vertical="center"/>
      <protection/>
    </xf>
    <xf numFmtId="41" fontId="26" fillId="0" borderId="37" xfId="18" applyNumberFormat="1" applyFont="1" applyBorder="1" applyAlignment="1">
      <alignment horizontal="center" vertical="center"/>
      <protection/>
    </xf>
    <xf numFmtId="41" fontId="26" fillId="0" borderId="38" xfId="18" applyNumberFormat="1" applyFont="1" applyBorder="1" applyAlignment="1">
      <alignment horizontal="center" vertical="center"/>
      <protection/>
    </xf>
    <xf numFmtId="0" fontId="9" fillId="0" borderId="18" xfId="18" applyFont="1" applyBorder="1" applyAlignment="1">
      <alignment horizontal="center" vertical="center"/>
      <protection/>
    </xf>
    <xf numFmtId="0" fontId="15" fillId="0" borderId="18" xfId="18" applyFont="1" applyBorder="1" applyAlignment="1">
      <alignment vertical="center"/>
      <protection/>
    </xf>
    <xf numFmtId="3" fontId="29" fillId="0" borderId="18" xfId="18" applyNumberFormat="1" applyFont="1" applyBorder="1" applyAlignment="1">
      <alignment horizontal="right" vertical="center"/>
      <protection/>
    </xf>
    <xf numFmtId="3" fontId="29" fillId="0" borderId="39" xfId="18" applyNumberFormat="1" applyFont="1" applyBorder="1" applyAlignment="1">
      <alignment horizontal="right" vertical="center"/>
      <protection/>
    </xf>
    <xf numFmtId="0" fontId="29" fillId="0" borderId="0" xfId="18" applyFont="1">
      <alignment/>
      <protection/>
    </xf>
    <xf numFmtId="0" fontId="9" fillId="0" borderId="40" xfId="18" applyFont="1" applyBorder="1" applyAlignment="1">
      <alignment horizontal="center" vertical="center"/>
      <protection/>
    </xf>
    <xf numFmtId="0" fontId="9" fillId="0" borderId="41" xfId="18" applyFont="1" applyBorder="1" applyAlignment="1">
      <alignment vertical="center"/>
      <protection/>
    </xf>
    <xf numFmtId="3" fontId="30" fillId="0" borderId="42" xfId="0" applyNumberFormat="1" applyFont="1" applyBorder="1" applyAlignment="1">
      <alignment vertical="center"/>
    </xf>
    <xf numFmtId="3" fontId="9" fillId="0" borderId="42" xfId="18" applyNumberFormat="1" applyFont="1" applyBorder="1" applyAlignment="1">
      <alignment horizontal="right" vertical="center"/>
      <protection/>
    </xf>
    <xf numFmtId="3" fontId="9" fillId="0" borderId="23" xfId="18" applyNumberFormat="1" applyFont="1" applyBorder="1" applyAlignment="1">
      <alignment horizontal="right" vertical="center"/>
      <protection/>
    </xf>
    <xf numFmtId="3" fontId="9" fillId="0" borderId="43" xfId="18" applyNumberFormat="1" applyFont="1" applyBorder="1">
      <alignment/>
      <protection/>
    </xf>
    <xf numFmtId="3" fontId="9" fillId="0" borderId="23" xfId="18" applyNumberFormat="1" applyFont="1" applyBorder="1">
      <alignment/>
      <protection/>
    </xf>
    <xf numFmtId="3" fontId="9" fillId="0" borderId="44" xfId="18" applyNumberFormat="1" applyFont="1" applyBorder="1">
      <alignment/>
      <protection/>
    </xf>
    <xf numFmtId="0" fontId="9" fillId="0" borderId="0" xfId="18" applyFont="1">
      <alignment/>
      <protection/>
    </xf>
    <xf numFmtId="0" fontId="9" fillId="0" borderId="45" xfId="18" applyFont="1" applyBorder="1" applyAlignment="1">
      <alignment horizontal="center" vertical="center"/>
      <protection/>
    </xf>
    <xf numFmtId="0" fontId="9" fillId="0" borderId="46" xfId="18" applyFont="1" applyBorder="1" applyAlignment="1">
      <alignment vertical="center"/>
      <protection/>
    </xf>
    <xf numFmtId="3" fontId="30" fillId="0" borderId="6" xfId="0" applyNumberFormat="1" applyFont="1" applyBorder="1" applyAlignment="1">
      <alignment vertical="center"/>
    </xf>
    <xf numFmtId="3" fontId="9" fillId="0" borderId="6" xfId="18" applyNumberFormat="1" applyFont="1" applyBorder="1" applyAlignment="1">
      <alignment horizontal="right" vertical="center"/>
      <protection/>
    </xf>
    <xf numFmtId="3" fontId="9" fillId="0" borderId="13" xfId="18" applyNumberFormat="1" applyFont="1" applyBorder="1" applyAlignment="1">
      <alignment horizontal="right" vertical="center"/>
      <protection/>
    </xf>
    <xf numFmtId="3" fontId="9" fillId="0" borderId="47" xfId="18" applyNumberFormat="1" applyFont="1" applyBorder="1">
      <alignment/>
      <protection/>
    </xf>
    <xf numFmtId="3" fontId="9" fillId="0" borderId="13" xfId="18" applyNumberFormat="1" applyFont="1" applyBorder="1">
      <alignment/>
      <protection/>
    </xf>
    <xf numFmtId="3" fontId="9" fillId="0" borderId="48" xfId="18" applyNumberFormat="1" applyFont="1" applyBorder="1">
      <alignment/>
      <protection/>
    </xf>
    <xf numFmtId="3" fontId="6" fillId="0" borderId="18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0" fontId="15" fillId="0" borderId="49" xfId="18" applyFont="1" applyBorder="1" applyAlignment="1">
      <alignment vertical="center" wrapText="1"/>
      <protection/>
    </xf>
    <xf numFmtId="3" fontId="15" fillId="0" borderId="49" xfId="18" applyNumberFormat="1" applyFont="1" applyBorder="1" applyAlignment="1">
      <alignment horizontal="right" vertical="center" wrapText="1"/>
      <protection/>
    </xf>
    <xf numFmtId="3" fontId="15" fillId="0" borderId="18" xfId="18" applyNumberFormat="1" applyFont="1" applyBorder="1" applyAlignment="1">
      <alignment horizontal="right" vertical="center" wrapText="1"/>
      <protection/>
    </xf>
    <xf numFmtId="3" fontId="15" fillId="0" borderId="50" xfId="18" applyNumberFormat="1" applyFont="1" applyBorder="1" applyAlignment="1">
      <alignment horizontal="right" vertical="center" wrapText="1"/>
      <protection/>
    </xf>
    <xf numFmtId="0" fontId="6" fillId="0" borderId="51" xfId="18" applyFont="1" applyBorder="1" applyAlignment="1">
      <alignment vertical="center" wrapText="1"/>
      <protection/>
    </xf>
    <xf numFmtId="3" fontId="30" fillId="0" borderId="1" xfId="0" applyNumberFormat="1" applyFont="1" applyBorder="1" applyAlignment="1">
      <alignment vertical="center"/>
    </xf>
    <xf numFmtId="3" fontId="9" fillId="0" borderId="1" xfId="18" applyNumberFormat="1" applyFont="1" applyBorder="1" applyAlignment="1">
      <alignment horizontal="right" vertical="center"/>
      <protection/>
    </xf>
    <xf numFmtId="3" fontId="9" fillId="0" borderId="51" xfId="18" applyNumberFormat="1" applyFont="1" applyBorder="1" applyAlignment="1">
      <alignment horizontal="right" vertical="center"/>
      <protection/>
    </xf>
    <xf numFmtId="0" fontId="0" fillId="0" borderId="23" xfId="18" applyBorder="1">
      <alignment/>
      <protection/>
    </xf>
    <xf numFmtId="0" fontId="0" fillId="0" borderId="44" xfId="18" applyBorder="1">
      <alignment/>
      <protection/>
    </xf>
    <xf numFmtId="0" fontId="9" fillId="0" borderId="46" xfId="18" applyFont="1" applyBorder="1" applyAlignment="1">
      <alignment vertical="center" wrapText="1"/>
      <protection/>
    </xf>
    <xf numFmtId="3" fontId="0" fillId="0" borderId="1" xfId="0" applyNumberFormat="1" applyFont="1" applyBorder="1" applyAlignment="1">
      <alignment horizontal="left" vertical="center" indent="2"/>
    </xf>
    <xf numFmtId="3" fontId="9" fillId="0" borderId="1" xfId="18" applyNumberFormat="1" applyFont="1" applyBorder="1" applyAlignment="1">
      <alignment vertical="center"/>
      <protection/>
    </xf>
    <xf numFmtId="0" fontId="0" fillId="0" borderId="1" xfId="18" applyBorder="1">
      <alignment/>
      <protection/>
    </xf>
    <xf numFmtId="0" fontId="0" fillId="0" borderId="52" xfId="18" applyBorder="1">
      <alignment/>
      <protection/>
    </xf>
    <xf numFmtId="3" fontId="0" fillId="0" borderId="1" xfId="0" applyNumberFormat="1" applyBorder="1" applyAlignment="1">
      <alignment horizontal="left" vertical="center" indent="1"/>
    </xf>
    <xf numFmtId="3" fontId="0" fillId="0" borderId="1" xfId="0" applyNumberFormat="1" applyFont="1" applyBorder="1" applyAlignment="1">
      <alignment horizontal="left" vertical="center" indent="1"/>
    </xf>
    <xf numFmtId="3" fontId="0" fillId="0" borderId="6" xfId="0" applyNumberFormat="1" applyFont="1" applyBorder="1" applyAlignment="1">
      <alignment horizontal="left" vertical="center" indent="2"/>
    </xf>
    <xf numFmtId="0" fontId="0" fillId="0" borderId="13" xfId="18" applyBorder="1">
      <alignment/>
      <protection/>
    </xf>
    <xf numFmtId="0" fontId="0" fillId="0" borderId="48" xfId="18" applyBorder="1">
      <alignment/>
      <protection/>
    </xf>
    <xf numFmtId="0" fontId="9" fillId="0" borderId="53" xfId="18" applyFont="1" applyBorder="1" applyAlignment="1">
      <alignment horizontal="center" vertical="center"/>
      <protection/>
    </xf>
    <xf numFmtId="3" fontId="30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9" fillId="0" borderId="54" xfId="18" applyNumberFormat="1" applyFont="1" applyBorder="1" applyAlignment="1">
      <alignment vertical="center"/>
      <protection/>
    </xf>
    <xf numFmtId="0" fontId="9" fillId="0" borderId="55" xfId="18" applyFont="1" applyBorder="1" applyAlignment="1">
      <alignment vertical="center" wrapText="1"/>
      <protection/>
    </xf>
    <xf numFmtId="0" fontId="9" fillId="0" borderId="1" xfId="18" applyFont="1" applyBorder="1">
      <alignment/>
      <protection/>
    </xf>
    <xf numFmtId="0" fontId="9" fillId="0" borderId="13" xfId="18" applyFont="1" applyBorder="1">
      <alignment/>
      <protection/>
    </xf>
    <xf numFmtId="3" fontId="15" fillId="0" borderId="18" xfId="18" applyNumberFormat="1" applyFont="1" applyBorder="1" applyAlignment="1">
      <alignment vertical="center"/>
      <protection/>
    </xf>
    <xf numFmtId="0" fontId="6" fillId="0" borderId="1" xfId="18" applyFont="1" applyBorder="1" applyAlignment="1">
      <alignment vertical="center"/>
      <protection/>
    </xf>
    <xf numFmtId="0" fontId="9" fillId="0" borderId="1" xfId="18" applyFont="1" applyBorder="1" applyAlignment="1">
      <alignment vertical="center"/>
      <protection/>
    </xf>
    <xf numFmtId="0" fontId="9" fillId="0" borderId="51" xfId="18" applyFont="1" applyBorder="1" applyAlignment="1">
      <alignment horizontal="right" vertical="center"/>
      <protection/>
    </xf>
    <xf numFmtId="0" fontId="9" fillId="0" borderId="51" xfId="18" applyNumberFormat="1" applyFont="1" applyBorder="1" applyAlignment="1">
      <alignment horizontal="right" vertical="center"/>
      <protection/>
    </xf>
    <xf numFmtId="0" fontId="9" fillId="0" borderId="23" xfId="18" applyFont="1" applyBorder="1" applyAlignment="1">
      <alignment horizontal="right" vertical="center"/>
      <protection/>
    </xf>
    <xf numFmtId="0" fontId="9" fillId="0" borderId="44" xfId="18" applyFont="1" applyBorder="1" applyAlignment="1">
      <alignment horizontal="right" vertical="center"/>
      <protection/>
    </xf>
    <xf numFmtId="0" fontId="6" fillId="0" borderId="1" xfId="18" applyFont="1" applyFill="1" applyBorder="1" applyAlignment="1">
      <alignment vertical="center"/>
      <protection/>
    </xf>
    <xf numFmtId="3" fontId="9" fillId="0" borderId="1" xfId="18" applyNumberFormat="1" applyFont="1" applyFill="1" applyBorder="1" applyAlignment="1">
      <alignment vertical="center"/>
      <protection/>
    </xf>
    <xf numFmtId="3" fontId="9" fillId="0" borderId="52" xfId="18" applyNumberFormat="1" applyFont="1" applyBorder="1" applyAlignment="1">
      <alignment horizontal="right" vertical="center"/>
      <protection/>
    </xf>
    <xf numFmtId="3" fontId="9" fillId="0" borderId="1" xfId="18" applyNumberFormat="1" applyFont="1" applyBorder="1">
      <alignment/>
      <protection/>
    </xf>
    <xf numFmtId="3" fontId="9" fillId="0" borderId="51" xfId="18" applyNumberFormat="1" applyFont="1" applyBorder="1" applyAlignment="1">
      <alignment horizontal="right"/>
      <protection/>
    </xf>
    <xf numFmtId="3" fontId="9" fillId="0" borderId="1" xfId="18" applyNumberFormat="1" applyFont="1" applyBorder="1" applyAlignment="1">
      <alignment horizontal="right"/>
      <protection/>
    </xf>
    <xf numFmtId="3" fontId="9" fillId="0" borderId="52" xfId="18" applyNumberFormat="1" applyFont="1" applyBorder="1" applyAlignment="1">
      <alignment horizontal="right"/>
      <protection/>
    </xf>
    <xf numFmtId="0" fontId="9" fillId="0" borderId="6" xfId="18" applyFont="1" applyFill="1" applyBorder="1" applyAlignment="1">
      <alignment vertical="center" wrapText="1"/>
      <protection/>
    </xf>
    <xf numFmtId="0" fontId="6" fillId="0" borderId="6" xfId="18" applyFont="1" applyFill="1" applyBorder="1" applyAlignment="1">
      <alignment vertical="center" wrapText="1"/>
      <protection/>
    </xf>
    <xf numFmtId="3" fontId="6" fillId="0" borderId="1" xfId="18" applyNumberFormat="1" applyFont="1" applyBorder="1" applyAlignment="1">
      <alignment horizontal="right"/>
      <protection/>
    </xf>
    <xf numFmtId="3" fontId="6" fillId="0" borderId="52" xfId="18" applyNumberFormat="1" applyFont="1" applyBorder="1" applyAlignment="1">
      <alignment horizontal="right"/>
      <protection/>
    </xf>
    <xf numFmtId="0" fontId="9" fillId="0" borderId="6" xfId="18" applyFont="1" applyFill="1" applyBorder="1" applyAlignment="1">
      <alignment vertical="center"/>
      <protection/>
    </xf>
    <xf numFmtId="3" fontId="9" fillId="0" borderId="6" xfId="18" applyNumberFormat="1" applyFont="1" applyFill="1" applyBorder="1" applyAlignment="1">
      <alignment vertical="center"/>
      <protection/>
    </xf>
    <xf numFmtId="3" fontId="9" fillId="0" borderId="6" xfId="18" applyNumberFormat="1" applyFont="1" applyBorder="1">
      <alignment/>
      <protection/>
    </xf>
    <xf numFmtId="3" fontId="9" fillId="0" borderId="6" xfId="18" applyNumberFormat="1" applyFont="1" applyBorder="1" applyAlignment="1">
      <alignment horizontal="right"/>
      <protection/>
    </xf>
    <xf numFmtId="3" fontId="9" fillId="0" borderId="46" xfId="18" applyNumberFormat="1" applyFont="1" applyBorder="1" applyAlignment="1">
      <alignment horizontal="right"/>
      <protection/>
    </xf>
    <xf numFmtId="3" fontId="9" fillId="0" borderId="13" xfId="18" applyNumberFormat="1" applyFont="1" applyBorder="1" applyAlignment="1">
      <alignment horizontal="right"/>
      <protection/>
    </xf>
    <xf numFmtId="0" fontId="15" fillId="0" borderId="18" xfId="18" applyFont="1" applyFill="1" applyBorder="1" applyAlignment="1">
      <alignment vertical="center" wrapText="1"/>
      <protection/>
    </xf>
    <xf numFmtId="4" fontId="15" fillId="0" borderId="18" xfId="18" applyNumberFormat="1" applyFont="1" applyFill="1" applyBorder="1" applyAlignment="1">
      <alignment vertical="center"/>
      <protection/>
    </xf>
    <xf numFmtId="3" fontId="15" fillId="0" borderId="18" xfId="18" applyNumberFormat="1" applyFont="1" applyBorder="1" applyAlignment="1">
      <alignment horizontal="right" vertical="center"/>
      <protection/>
    </xf>
    <xf numFmtId="0" fontId="6" fillId="0" borderId="56" xfId="18" applyFont="1" applyFill="1" applyBorder="1" applyAlignment="1">
      <alignment vertical="center"/>
      <protection/>
    </xf>
    <xf numFmtId="3" fontId="9" fillId="0" borderId="1" xfId="18" applyNumberFormat="1" applyFont="1" applyFill="1" applyBorder="1" applyAlignment="1">
      <alignment horizontal="right" vertical="center"/>
      <protection/>
    </xf>
    <xf numFmtId="3" fontId="9" fillId="0" borderId="51" xfId="18" applyNumberFormat="1" applyFont="1" applyFill="1" applyBorder="1" applyAlignment="1">
      <alignment horizontal="right" vertical="center"/>
      <protection/>
    </xf>
    <xf numFmtId="3" fontId="0" fillId="0" borderId="1" xfId="18" applyNumberFormat="1" applyBorder="1">
      <alignment/>
      <protection/>
    </xf>
    <xf numFmtId="3" fontId="0" fillId="0" borderId="52" xfId="18" applyNumberFormat="1" applyBorder="1">
      <alignment/>
      <protection/>
    </xf>
    <xf numFmtId="0" fontId="6" fillId="0" borderId="56" xfId="18" applyFont="1" applyFill="1" applyBorder="1" applyAlignment="1">
      <alignment vertical="center" wrapText="1"/>
      <protection/>
    </xf>
    <xf numFmtId="0" fontId="6" fillId="0" borderId="57" xfId="18" applyFont="1" applyFill="1" applyBorder="1" applyAlignment="1">
      <alignment vertical="center" wrapText="1"/>
      <protection/>
    </xf>
    <xf numFmtId="3" fontId="9" fillId="0" borderId="6" xfId="18" applyNumberFormat="1" applyFont="1" applyFill="1" applyBorder="1" applyAlignment="1">
      <alignment horizontal="right" vertical="center"/>
      <protection/>
    </xf>
    <xf numFmtId="3" fontId="9" fillId="0" borderId="46" xfId="18" applyNumberFormat="1" applyFont="1" applyFill="1" applyBorder="1" applyAlignment="1">
      <alignment horizontal="right" vertical="center"/>
      <protection/>
    </xf>
    <xf numFmtId="3" fontId="9" fillId="0" borderId="52" xfId="18" applyNumberFormat="1" applyFont="1" applyFill="1" applyBorder="1" applyAlignment="1">
      <alignment horizontal="right" vertical="center"/>
      <protection/>
    </xf>
    <xf numFmtId="0" fontId="9" fillId="0" borderId="56" xfId="18" applyFont="1" applyFill="1" applyBorder="1" applyAlignment="1">
      <alignment vertical="center" wrapText="1"/>
      <protection/>
    </xf>
    <xf numFmtId="0" fontId="9" fillId="0" borderId="57" xfId="18" applyFont="1" applyFill="1" applyBorder="1" applyAlignment="1">
      <alignment vertical="center" wrapText="1"/>
      <protection/>
    </xf>
    <xf numFmtId="3" fontId="0" fillId="0" borderId="13" xfId="18" applyNumberFormat="1" applyBorder="1">
      <alignment/>
      <protection/>
    </xf>
    <xf numFmtId="3" fontId="0" fillId="0" borderId="48" xfId="18" applyNumberFormat="1" applyBorder="1">
      <alignment/>
      <protection/>
    </xf>
    <xf numFmtId="4" fontId="9" fillId="0" borderId="18" xfId="18" applyNumberFormat="1" applyFont="1" applyFill="1" applyBorder="1" applyAlignment="1">
      <alignment vertical="center"/>
      <protection/>
    </xf>
    <xf numFmtId="0" fontId="0" fillId="0" borderId="0" xfId="18" applyFont="1" applyAlignment="1">
      <alignment horizontal="center"/>
      <protection/>
    </xf>
    <xf numFmtId="0" fontId="36" fillId="0" borderId="0" xfId="18" applyFont="1">
      <alignment/>
      <protection/>
    </xf>
    <xf numFmtId="0" fontId="10" fillId="0" borderId="0" xfId="18" applyFont="1" applyAlignment="1">
      <alignment wrapText="1"/>
      <protection/>
    </xf>
    <xf numFmtId="49" fontId="16" fillId="3" borderId="8" xfId="0" applyNumberFormat="1" applyFont="1" applyFill="1" applyBorder="1" applyAlignment="1">
      <alignment vertical="top" wrapText="1"/>
    </xf>
    <xf numFmtId="0" fontId="16" fillId="3" borderId="8" xfId="0" applyFont="1" applyFill="1" applyBorder="1" applyAlignment="1">
      <alignment vertical="top" wrapText="1"/>
    </xf>
    <xf numFmtId="3" fontId="16" fillId="3" borderId="7" xfId="0" applyNumberFormat="1" applyFont="1" applyFill="1" applyBorder="1" applyAlignment="1">
      <alignment vertical="top" wrapText="1"/>
    </xf>
    <xf numFmtId="3" fontId="16" fillId="3" borderId="8" xfId="0" applyNumberFormat="1" applyFont="1" applyFill="1" applyBorder="1" applyAlignment="1">
      <alignment vertical="top" wrapText="1"/>
    </xf>
    <xf numFmtId="49" fontId="16" fillId="0" borderId="5" xfId="0" applyNumberFormat="1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3" fontId="16" fillId="0" borderId="3" xfId="0" applyNumberFormat="1" applyFont="1" applyFill="1" applyBorder="1" applyAlignment="1">
      <alignment vertical="top" wrapText="1"/>
    </xf>
    <xf numFmtId="3" fontId="16" fillId="0" borderId="5" xfId="0" applyNumberFormat="1" applyFont="1" applyFill="1" applyBorder="1" applyAlignment="1">
      <alignment vertical="top" wrapText="1"/>
    </xf>
    <xf numFmtId="0" fontId="0" fillId="0" borderId="32" xfId="0" applyFont="1" applyBorder="1" applyAlignment="1">
      <alignment/>
    </xf>
    <xf numFmtId="3" fontId="5" fillId="0" borderId="1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3" fontId="0" fillId="0" borderId="8" xfId="0" applyNumberForma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3" fontId="18" fillId="0" borderId="5" xfId="0" applyNumberFormat="1" applyFont="1" applyFill="1" applyBorder="1" applyAlignment="1">
      <alignment horizontal="right" vertical="center"/>
    </xf>
    <xf numFmtId="3" fontId="18" fillId="0" borderId="8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0" fontId="0" fillId="0" borderId="58" xfId="0" applyFont="1" applyBorder="1" applyAlignment="1">
      <alignment wrapText="1"/>
    </xf>
    <xf numFmtId="3" fontId="0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2" fillId="0" borderId="26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5" fillId="0" borderId="9" xfId="0" applyNumberFormat="1" applyFont="1" applyFill="1" applyBorder="1" applyAlignment="1">
      <alignment horizontal="right" vertical="center"/>
    </xf>
    <xf numFmtId="168" fontId="0" fillId="0" borderId="8" xfId="0" applyNumberFormat="1" applyFill="1" applyBorder="1" applyAlignment="1">
      <alignment horizontal="right" vertical="center"/>
    </xf>
    <xf numFmtId="168" fontId="18" fillId="0" borderId="7" xfId="0" applyNumberFormat="1" applyFont="1" applyFill="1" applyBorder="1" applyAlignment="1">
      <alignment horizontal="right" vertical="center"/>
    </xf>
    <xf numFmtId="168" fontId="0" fillId="0" borderId="5" xfId="0" applyNumberForma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18" fillId="0" borderId="32" xfId="0" applyNumberFormat="1" applyFont="1" applyFill="1" applyBorder="1" applyAlignment="1">
      <alignment horizontal="right" vertical="center"/>
    </xf>
    <xf numFmtId="168" fontId="18" fillId="0" borderId="5" xfId="0" applyNumberFormat="1" applyFont="1" applyFill="1" applyBorder="1" applyAlignment="1">
      <alignment horizontal="right" vertical="center"/>
    </xf>
    <xf numFmtId="168" fontId="18" fillId="0" borderId="8" xfId="0" applyNumberFormat="1" applyFont="1" applyFill="1" applyBorder="1" applyAlignment="1">
      <alignment horizontal="right" vertical="center"/>
    </xf>
    <xf numFmtId="168" fontId="18" fillId="0" borderId="3" xfId="0" applyNumberFormat="1" applyFont="1" applyFill="1" applyBorder="1" applyAlignment="1">
      <alignment horizontal="right" vertical="center"/>
    </xf>
    <xf numFmtId="168" fontId="0" fillId="0" borderId="7" xfId="0" applyNumberFormat="1" applyFill="1" applyBorder="1" applyAlignment="1">
      <alignment horizontal="right" vertical="center"/>
    </xf>
    <xf numFmtId="168" fontId="0" fillId="0" borderId="0" xfId="0" applyNumberFormat="1" applyAlignment="1">
      <alignment vertical="center"/>
    </xf>
    <xf numFmtId="3" fontId="2" fillId="0" borderId="48" xfId="0" applyNumberFormat="1" applyFont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49" fontId="0" fillId="0" borderId="5" xfId="0" applyNumberFormat="1" applyFont="1" applyFill="1" applyBorder="1" applyAlignment="1">
      <alignment horizontal="left" vertical="center" wrapText="1"/>
    </xf>
    <xf numFmtId="3" fontId="0" fillId="0" borderId="59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indent="2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6" xfId="19" applyFont="1" applyBorder="1" applyAlignment="1">
      <alignment horizontal="center"/>
      <protection/>
    </xf>
    <xf numFmtId="0" fontId="12" fillId="0" borderId="6" xfId="19" applyFont="1" applyBorder="1">
      <alignment/>
      <protection/>
    </xf>
    <xf numFmtId="0" fontId="13" fillId="0" borderId="5" xfId="19" applyFont="1" applyBorder="1">
      <alignment/>
      <protection/>
    </xf>
    <xf numFmtId="0" fontId="13" fillId="0" borderId="64" xfId="19" applyFont="1" applyBorder="1">
      <alignment/>
      <protection/>
    </xf>
    <xf numFmtId="3" fontId="13" fillId="0" borderId="65" xfId="19" applyNumberFormat="1" applyFont="1" applyBorder="1">
      <alignment/>
      <protection/>
    </xf>
    <xf numFmtId="0" fontId="13" fillId="0" borderId="32" xfId="19" applyFont="1" applyBorder="1">
      <alignment/>
      <protection/>
    </xf>
    <xf numFmtId="0" fontId="13" fillId="0" borderId="32" xfId="19" applyFont="1" applyBorder="1" applyAlignment="1">
      <alignment/>
      <protection/>
    </xf>
    <xf numFmtId="3" fontId="13" fillId="0" borderId="32" xfId="19" applyNumberFormat="1" applyFont="1" applyBorder="1">
      <alignment/>
      <protection/>
    </xf>
    <xf numFmtId="0" fontId="13" fillId="0" borderId="7" xfId="19" applyFont="1" applyBorder="1">
      <alignment/>
      <protection/>
    </xf>
    <xf numFmtId="0" fontId="13" fillId="0" borderId="7" xfId="19" applyFont="1" applyBorder="1" applyAlignment="1">
      <alignment/>
      <protection/>
    </xf>
    <xf numFmtId="3" fontId="13" fillId="0" borderId="7" xfId="19" applyNumberFormat="1" applyFont="1" applyBorder="1">
      <alignment/>
      <protection/>
    </xf>
    <xf numFmtId="0" fontId="12" fillId="0" borderId="66" xfId="19" applyFont="1" applyBorder="1" applyAlignment="1">
      <alignment horizontal="center"/>
      <protection/>
    </xf>
    <xf numFmtId="0" fontId="12" fillId="0" borderId="10" xfId="19" applyFont="1" applyBorder="1">
      <alignment/>
      <protection/>
    </xf>
    <xf numFmtId="0" fontId="12" fillId="0" borderId="11" xfId="19" applyFont="1" applyBorder="1">
      <alignment/>
      <protection/>
    </xf>
    <xf numFmtId="3" fontId="12" fillId="0" borderId="6" xfId="19" applyNumberFormat="1" applyFont="1" applyBorder="1">
      <alignment/>
      <protection/>
    </xf>
    <xf numFmtId="3" fontId="12" fillId="0" borderId="1" xfId="19" applyNumberFormat="1" applyFont="1" applyBorder="1">
      <alignment/>
      <protection/>
    </xf>
    <xf numFmtId="0" fontId="18" fillId="0" borderId="8" xfId="0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3" fontId="13" fillId="0" borderId="3" xfId="19" applyNumberFormat="1" applyFont="1" applyFill="1" applyBorder="1">
      <alignment/>
      <protection/>
    </xf>
    <xf numFmtId="3" fontId="13" fillId="0" borderId="32" xfId="19" applyNumberFormat="1" applyFont="1" applyFill="1" applyBorder="1">
      <alignment/>
      <protection/>
    </xf>
    <xf numFmtId="3" fontId="13" fillId="0" borderId="7" xfId="19" applyNumberFormat="1" applyFont="1" applyFill="1" applyBorder="1">
      <alignment/>
      <protection/>
    </xf>
    <xf numFmtId="3" fontId="13" fillId="0" borderId="3" xfId="19" applyNumberFormat="1" applyFont="1" applyFill="1" applyBorder="1" applyAlignment="1">
      <alignment/>
      <protection/>
    </xf>
    <xf numFmtId="3" fontId="13" fillId="0" borderId="65" xfId="19" applyNumberFormat="1" applyFont="1" applyFill="1" applyBorder="1">
      <alignment/>
      <protection/>
    </xf>
    <xf numFmtId="3" fontId="13" fillId="0" borderId="65" xfId="19" applyNumberFormat="1" applyFont="1" applyFill="1" applyBorder="1" applyAlignment="1">
      <alignment/>
      <protection/>
    </xf>
    <xf numFmtId="3" fontId="13" fillId="0" borderId="32" xfId="19" applyNumberFormat="1" applyFont="1" applyFill="1" applyBorder="1" applyAlignment="1">
      <alignment/>
      <protection/>
    </xf>
    <xf numFmtId="3" fontId="13" fillId="0" borderId="67" xfId="19" applyNumberFormat="1" applyFont="1" applyFill="1" applyBorder="1" applyAlignment="1">
      <alignment/>
      <protection/>
    </xf>
    <xf numFmtId="3" fontId="13" fillId="0" borderId="7" xfId="19" applyNumberFormat="1" applyFont="1" applyFill="1" applyBorder="1" applyAlignment="1">
      <alignment/>
      <protection/>
    </xf>
    <xf numFmtId="0" fontId="9" fillId="4" borderId="18" xfId="18" applyFont="1" applyFill="1" applyBorder="1" applyAlignment="1">
      <alignment horizontal="center" vertical="center"/>
      <protection/>
    </xf>
    <xf numFmtId="0" fontId="15" fillId="4" borderId="18" xfId="0" applyFont="1" applyFill="1" applyBorder="1" applyAlignment="1">
      <alignment vertical="center" wrapText="1"/>
    </xf>
    <xf numFmtId="0" fontId="9" fillId="4" borderId="18" xfId="18" applyFont="1" applyFill="1" applyBorder="1" applyAlignment="1">
      <alignment vertical="center"/>
      <protection/>
    </xf>
    <xf numFmtId="3" fontId="9" fillId="4" borderId="18" xfId="18" applyNumberFormat="1" applyFont="1" applyFill="1" applyBorder="1" applyAlignment="1">
      <alignment vertical="center"/>
      <protection/>
    </xf>
    <xf numFmtId="0" fontId="29" fillId="4" borderId="0" xfId="18" applyFont="1" applyFill="1">
      <alignment/>
      <protection/>
    </xf>
    <xf numFmtId="0" fontId="9" fillId="4" borderId="40" xfId="18" applyFont="1" applyFill="1" applyBorder="1" applyAlignment="1">
      <alignment horizontal="center" vertical="center"/>
      <protection/>
    </xf>
    <xf numFmtId="0" fontId="9" fillId="4" borderId="1" xfId="0" applyFont="1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/>
    </xf>
    <xf numFmtId="3" fontId="11" fillId="4" borderId="52" xfId="0" applyNumberFormat="1" applyFont="1" applyFill="1" applyBorder="1" applyAlignment="1">
      <alignment/>
    </xf>
    <xf numFmtId="0" fontId="9" fillId="4" borderId="25" xfId="18" applyFont="1" applyFill="1" applyBorder="1" applyAlignment="1">
      <alignment horizontal="center" vertical="center"/>
      <protection/>
    </xf>
    <xf numFmtId="0" fontId="9" fillId="4" borderId="13" xfId="0" applyFont="1" applyFill="1" applyBorder="1" applyAlignment="1">
      <alignment vertical="center"/>
    </xf>
    <xf numFmtId="0" fontId="0" fillId="4" borderId="13" xfId="0" applyFill="1" applyBorder="1" applyAlignment="1">
      <alignment wrapText="1"/>
    </xf>
    <xf numFmtId="0" fontId="0" fillId="4" borderId="13" xfId="0" applyFill="1" applyBorder="1" applyAlignment="1">
      <alignment/>
    </xf>
    <xf numFmtId="3" fontId="0" fillId="4" borderId="13" xfId="0" applyNumberFormat="1" applyFill="1" applyBorder="1" applyAlignment="1">
      <alignment/>
    </xf>
    <xf numFmtId="3" fontId="11" fillId="4" borderId="13" xfId="0" applyNumberFormat="1" applyFont="1" applyFill="1" applyBorder="1" applyAlignment="1">
      <alignment/>
    </xf>
    <xf numFmtId="3" fontId="11" fillId="4" borderId="48" xfId="0" applyNumberFormat="1" applyFont="1" applyFill="1" applyBorder="1" applyAlignment="1">
      <alignment/>
    </xf>
    <xf numFmtId="0" fontId="4" fillId="2" borderId="18" xfId="18" applyFont="1" applyFill="1" applyBorder="1" applyAlignment="1">
      <alignment horizontal="center" vertical="center"/>
      <protection/>
    </xf>
    <xf numFmtId="0" fontId="4" fillId="2" borderId="39" xfId="18" applyFont="1" applyFill="1" applyBorder="1" applyAlignment="1">
      <alignment horizontal="center" vertical="center"/>
      <protection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168" fontId="0" fillId="0" borderId="68" xfId="0" applyNumberFormat="1" applyFont="1" applyFill="1" applyBorder="1" applyAlignment="1">
      <alignment horizontal="right" vertical="center"/>
    </xf>
    <xf numFmtId="49" fontId="16" fillId="0" borderId="3" xfId="0" applyNumberFormat="1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49" fontId="16" fillId="0" borderId="32" xfId="0" applyNumberFormat="1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3" fontId="16" fillId="0" borderId="32" xfId="0" applyNumberFormat="1" applyFont="1" applyBorder="1" applyAlignment="1">
      <alignment vertical="top" wrapText="1"/>
    </xf>
    <xf numFmtId="0" fontId="18" fillId="0" borderId="5" xfId="0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168" fontId="18" fillId="0" borderId="3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168" fontId="38" fillId="0" borderId="0" xfId="0" applyNumberFormat="1" applyFont="1" applyAlignment="1">
      <alignment horizontal="center"/>
    </xf>
    <xf numFmtId="3" fontId="20" fillId="0" borderId="69" xfId="0" applyNumberFormat="1" applyFont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vertical="top" wrapText="1"/>
    </xf>
    <xf numFmtId="49" fontId="16" fillId="0" borderId="3" xfId="0" applyNumberFormat="1" applyFont="1" applyFill="1" applyBorder="1" applyAlignment="1">
      <alignment vertical="top" wrapText="1"/>
    </xf>
    <xf numFmtId="49" fontId="16" fillId="4" borderId="5" xfId="0" applyNumberFormat="1" applyFont="1" applyFill="1" applyBorder="1" applyAlignment="1">
      <alignment vertical="top" wrapText="1"/>
    </xf>
    <xf numFmtId="0" fontId="16" fillId="4" borderId="5" xfId="0" applyFont="1" applyFill="1" applyBorder="1" applyAlignment="1">
      <alignment vertical="top" wrapText="1"/>
    </xf>
    <xf numFmtId="49" fontId="16" fillId="4" borderId="3" xfId="0" applyNumberFormat="1" applyFont="1" applyFill="1" applyBorder="1" applyAlignment="1">
      <alignment vertical="top" wrapText="1"/>
    </xf>
    <xf numFmtId="0" fontId="16" fillId="4" borderId="3" xfId="0" applyFont="1" applyFill="1" applyBorder="1" applyAlignment="1">
      <alignment vertical="top" wrapText="1"/>
    </xf>
    <xf numFmtId="3" fontId="16" fillId="4" borderId="3" xfId="0" applyNumberFormat="1" applyFont="1" applyFill="1" applyBorder="1" applyAlignment="1">
      <alignment vertical="top" wrapText="1"/>
    </xf>
    <xf numFmtId="3" fontId="16" fillId="4" borderId="7" xfId="0" applyNumberFormat="1" applyFont="1" applyFill="1" applyBorder="1" applyAlignment="1">
      <alignment vertical="top" wrapText="1"/>
    </xf>
    <xf numFmtId="49" fontId="19" fillId="0" borderId="9" xfId="0" applyNumberFormat="1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3" fontId="19" fillId="0" borderId="61" xfId="0" applyNumberFormat="1" applyFont="1" applyFill="1" applyBorder="1" applyAlignment="1">
      <alignment vertical="top" wrapText="1"/>
    </xf>
    <xf numFmtId="49" fontId="16" fillId="0" borderId="3" xfId="0" applyNumberFormat="1" applyFont="1" applyFill="1" applyBorder="1" applyAlignment="1">
      <alignment horizontal="right" vertical="top" wrapText="1"/>
    </xf>
    <xf numFmtId="0" fontId="39" fillId="0" borderId="3" xfId="0" applyFont="1" applyFill="1" applyBorder="1" applyAlignment="1">
      <alignment vertical="top" wrapText="1"/>
    </xf>
    <xf numFmtId="3" fontId="39" fillId="0" borderId="3" xfId="0" applyNumberFormat="1" applyFont="1" applyFill="1" applyBorder="1" applyAlignment="1">
      <alignment vertical="top" wrapText="1"/>
    </xf>
    <xf numFmtId="3" fontId="39" fillId="0" borderId="19" xfId="0" applyNumberFormat="1" applyFont="1" applyFill="1" applyBorder="1" applyAlignment="1">
      <alignment vertical="top" wrapText="1"/>
    </xf>
    <xf numFmtId="49" fontId="39" fillId="0" borderId="3" xfId="0" applyNumberFormat="1" applyFont="1" applyFill="1" applyBorder="1" applyAlignment="1">
      <alignment horizontal="right" vertical="top" wrapText="1"/>
    </xf>
    <xf numFmtId="49" fontId="39" fillId="0" borderId="3" xfId="0" applyNumberFormat="1" applyFont="1" applyFill="1" applyBorder="1" applyAlignment="1">
      <alignment vertical="top" wrapText="1"/>
    </xf>
    <xf numFmtId="49" fontId="16" fillId="0" borderId="7" xfId="0" applyNumberFormat="1" applyFont="1" applyFill="1" applyBorder="1" applyAlignment="1">
      <alignment vertical="top" wrapText="1"/>
    </xf>
    <xf numFmtId="0" fontId="39" fillId="0" borderId="5" xfId="0" applyFont="1" applyBorder="1" applyAlignment="1">
      <alignment vertical="top" wrapText="1"/>
    </xf>
    <xf numFmtId="0" fontId="0" fillId="4" borderId="0" xfId="0" applyFill="1" applyAlignment="1">
      <alignment/>
    </xf>
    <xf numFmtId="49" fontId="16" fillId="4" borderId="8" xfId="0" applyNumberFormat="1" applyFont="1" applyFill="1" applyBorder="1" applyAlignment="1">
      <alignment vertical="top" wrapText="1"/>
    </xf>
    <xf numFmtId="0" fontId="16" fillId="4" borderId="8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right" vertical="top"/>
    </xf>
    <xf numFmtId="168" fontId="18" fillId="0" borderId="3" xfId="0" applyNumberFormat="1" applyFont="1" applyFill="1" applyBorder="1" applyAlignment="1">
      <alignment horizontal="right" vertical="top"/>
    </xf>
    <xf numFmtId="168" fontId="0" fillId="0" borderId="0" xfId="0" applyNumberFormat="1" applyAlignment="1">
      <alignment horizontal="right" vertical="top"/>
    </xf>
    <xf numFmtId="0" fontId="40" fillId="0" borderId="0" xfId="0" applyFont="1" applyFill="1" applyAlignment="1">
      <alignment/>
    </xf>
    <xf numFmtId="168" fontId="5" fillId="0" borderId="9" xfId="0" applyNumberFormat="1" applyFont="1" applyFill="1" applyBorder="1" applyAlignment="1">
      <alignment horizontal="right" vertical="top"/>
    </xf>
    <xf numFmtId="3" fontId="2" fillId="0" borderId="13" xfId="0" applyNumberFormat="1" applyFont="1" applyBorder="1" applyAlignment="1">
      <alignment horizontal="center" vertical="top"/>
    </xf>
    <xf numFmtId="171" fontId="26" fillId="0" borderId="37" xfId="18" applyNumberFormat="1" applyFont="1" applyBorder="1" applyAlignment="1">
      <alignment horizontal="center" vertical="center"/>
      <protection/>
    </xf>
    <xf numFmtId="0" fontId="38" fillId="0" borderId="3" xfId="0" applyFont="1" applyBorder="1" applyAlignment="1">
      <alignment horizontal="left" vertical="center" wrapText="1"/>
    </xf>
    <xf numFmtId="49" fontId="16" fillId="0" borderId="70" xfId="0" applyNumberFormat="1" applyFont="1" applyFill="1" applyBorder="1" applyAlignment="1">
      <alignment vertical="top" wrapText="1"/>
    </xf>
    <xf numFmtId="0" fontId="16" fillId="0" borderId="70" xfId="0" applyFont="1" applyFill="1" applyBorder="1" applyAlignment="1">
      <alignment vertical="top" wrapText="1"/>
    </xf>
    <xf numFmtId="3" fontId="16" fillId="0" borderId="70" xfId="0" applyNumberFormat="1" applyFont="1" applyFill="1" applyBorder="1" applyAlignment="1">
      <alignment vertical="top" wrapText="1"/>
    </xf>
    <xf numFmtId="3" fontId="16" fillId="0" borderId="71" xfId="0" applyNumberFormat="1" applyFont="1" applyFill="1" applyBorder="1" applyAlignment="1">
      <alignment vertical="top" wrapText="1"/>
    </xf>
    <xf numFmtId="3" fontId="39" fillId="0" borderId="32" xfId="0" applyNumberFormat="1" applyFont="1" applyFill="1" applyBorder="1" applyAlignment="1">
      <alignment vertical="top" wrapText="1"/>
    </xf>
    <xf numFmtId="3" fontId="0" fillId="0" borderId="70" xfId="0" applyNumberFormat="1" applyFill="1" applyBorder="1" applyAlignment="1">
      <alignment horizontal="right" vertical="center"/>
    </xf>
    <xf numFmtId="168" fontId="0" fillId="0" borderId="7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18" fillId="0" borderId="58" xfId="0" applyNumberFormat="1" applyFont="1" applyFill="1" applyBorder="1" applyAlignment="1">
      <alignment horizontal="right" vertical="center"/>
    </xf>
    <xf numFmtId="3" fontId="16" fillId="4" borderId="5" xfId="0" applyNumberFormat="1" applyFont="1" applyFill="1" applyBorder="1" applyAlignment="1">
      <alignment vertical="top" wrapText="1"/>
    </xf>
    <xf numFmtId="3" fontId="16" fillId="4" borderId="8" xfId="0" applyNumberFormat="1" applyFont="1" applyFill="1" applyBorder="1" applyAlignment="1">
      <alignment vertical="top" wrapText="1"/>
    </xf>
    <xf numFmtId="49" fontId="39" fillId="4" borderId="5" xfId="0" applyNumberFormat="1" applyFont="1" applyFill="1" applyBorder="1" applyAlignment="1">
      <alignment vertical="top" wrapText="1"/>
    </xf>
    <xf numFmtId="0" fontId="39" fillId="4" borderId="5" xfId="0" applyFont="1" applyFill="1" applyBorder="1" applyAlignment="1">
      <alignment vertical="top" wrapText="1"/>
    </xf>
    <xf numFmtId="3" fontId="39" fillId="4" borderId="3" xfId="0" applyNumberFormat="1" applyFont="1" applyFill="1" applyBorder="1" applyAlignment="1">
      <alignment vertical="top" wrapText="1"/>
    </xf>
    <xf numFmtId="3" fontId="39" fillId="4" borderId="5" xfId="0" applyNumberFormat="1" applyFont="1" applyFill="1" applyBorder="1" applyAlignment="1">
      <alignment vertical="top" wrapText="1"/>
    </xf>
    <xf numFmtId="49" fontId="39" fillId="4" borderId="8" xfId="0" applyNumberFormat="1" applyFont="1" applyFill="1" applyBorder="1" applyAlignment="1">
      <alignment vertical="top" wrapText="1"/>
    </xf>
    <xf numFmtId="0" fontId="39" fillId="4" borderId="8" xfId="0" applyFont="1" applyFill="1" applyBorder="1" applyAlignment="1">
      <alignment vertical="top" wrapText="1"/>
    </xf>
    <xf numFmtId="3" fontId="39" fillId="4" borderId="7" xfId="0" applyNumberFormat="1" applyFont="1" applyFill="1" applyBorder="1" applyAlignment="1">
      <alignment vertical="top" wrapText="1"/>
    </xf>
    <xf numFmtId="3" fontId="39" fillId="4" borderId="8" xfId="0" applyNumberFormat="1" applyFont="1" applyFill="1" applyBorder="1" applyAlignment="1">
      <alignment vertical="top" wrapText="1"/>
    </xf>
    <xf numFmtId="0" fontId="23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49" fontId="16" fillId="0" borderId="8" xfId="0" applyNumberFormat="1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/>
    </xf>
    <xf numFmtId="49" fontId="16" fillId="0" borderId="72" xfId="0" applyNumberFormat="1" applyFont="1" applyFill="1" applyBorder="1" applyAlignment="1">
      <alignment vertical="top" wrapText="1"/>
    </xf>
    <xf numFmtId="168" fontId="0" fillId="0" borderId="70" xfId="0" applyNumberFormat="1" applyFill="1" applyBorder="1" applyAlignment="1">
      <alignment horizontal="right" vertical="top"/>
    </xf>
    <xf numFmtId="168" fontId="0" fillId="0" borderId="3" xfId="0" applyNumberFormat="1" applyFill="1" applyBorder="1" applyAlignment="1">
      <alignment horizontal="right" vertical="top"/>
    </xf>
    <xf numFmtId="0" fontId="16" fillId="0" borderId="3" xfId="0" applyFont="1" applyFill="1" applyBorder="1" applyAlignment="1">
      <alignment vertical="top" wrapText="1"/>
    </xf>
    <xf numFmtId="3" fontId="16" fillId="0" borderId="19" xfId="0" applyNumberFormat="1" applyFont="1" applyFill="1" applyBorder="1" applyAlignment="1">
      <alignment vertical="top" wrapText="1"/>
    </xf>
    <xf numFmtId="49" fontId="39" fillId="0" borderId="32" xfId="0" applyNumberFormat="1" applyFont="1" applyFill="1" applyBorder="1" applyAlignment="1">
      <alignment vertical="top" wrapText="1"/>
    </xf>
    <xf numFmtId="0" fontId="39" fillId="0" borderId="32" xfId="0" applyFont="1" applyFill="1" applyBorder="1" applyAlignment="1">
      <alignment vertical="top" wrapText="1"/>
    </xf>
    <xf numFmtId="3" fontId="39" fillId="0" borderId="58" xfId="0" applyNumberFormat="1" applyFont="1" applyFill="1" applyBorder="1" applyAlignment="1">
      <alignment vertical="top" wrapText="1"/>
    </xf>
    <xf numFmtId="168" fontId="18" fillId="0" borderId="32" xfId="0" applyNumberFormat="1" applyFont="1" applyFill="1" applyBorder="1" applyAlignment="1">
      <alignment horizontal="right" vertical="top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5" xfId="0" applyFont="1" applyBorder="1" applyAlignment="1">
      <alignment horizontal="left" vertical="center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/>
    </xf>
    <xf numFmtId="3" fontId="13" fillId="0" borderId="0" xfId="19" applyNumberFormat="1" applyFont="1">
      <alignment/>
      <protection/>
    </xf>
    <xf numFmtId="3" fontId="24" fillId="0" borderId="0" xfId="19" applyNumberFormat="1" applyFont="1">
      <alignment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3" fontId="9" fillId="0" borderId="0" xfId="18" applyNumberFormat="1" applyFont="1">
      <alignment/>
      <protection/>
    </xf>
    <xf numFmtId="49" fontId="39" fillId="0" borderId="5" xfId="0" applyNumberFormat="1" applyFont="1" applyFill="1" applyBorder="1" applyAlignment="1">
      <alignment horizontal="right" vertical="top" wrapText="1"/>
    </xf>
    <xf numFmtId="49" fontId="39" fillId="0" borderId="5" xfId="0" applyNumberFormat="1" applyFont="1" applyFill="1" applyBorder="1" applyAlignment="1">
      <alignment vertical="top" wrapText="1"/>
    </xf>
    <xf numFmtId="0" fontId="39" fillId="0" borderId="5" xfId="0" applyFont="1" applyFill="1" applyBorder="1" applyAlignment="1">
      <alignment vertical="top" wrapText="1"/>
    </xf>
    <xf numFmtId="3" fontId="39" fillId="0" borderId="30" xfId="0" applyNumberFormat="1" applyFont="1" applyFill="1" applyBorder="1" applyAlignment="1">
      <alignment vertical="top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left" vertical="center" wrapText="1"/>
    </xf>
    <xf numFmtId="0" fontId="0" fillId="0" borderId="8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49" fontId="5" fillId="0" borderId="9" xfId="0" applyNumberFormat="1" applyFont="1" applyFill="1" applyBorder="1" applyAlignment="1">
      <alignment horizontal="left" vertical="center"/>
    </xf>
    <xf numFmtId="3" fontId="5" fillId="0" borderId="61" xfId="0" applyNumberFormat="1" applyFont="1" applyFill="1" applyBorder="1" applyAlignment="1">
      <alignment horizontal="right" vertical="center"/>
    </xf>
    <xf numFmtId="49" fontId="0" fillId="0" borderId="8" xfId="0" applyNumberFormat="1" applyFont="1" applyFill="1" applyBorder="1" applyAlignment="1">
      <alignment horizontal="left" vertical="center"/>
    </xf>
    <xf numFmtId="169" fontId="0" fillId="0" borderId="28" xfId="0" applyNumberFormat="1" applyFont="1" applyFill="1" applyBorder="1" applyAlignment="1">
      <alignment horizontal="right" vertical="center"/>
    </xf>
    <xf numFmtId="49" fontId="18" fillId="0" borderId="7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left" vertical="center" wrapText="1"/>
    </xf>
    <xf numFmtId="170" fontId="18" fillId="0" borderId="3" xfId="0" applyNumberFormat="1" applyFont="1" applyFill="1" applyBorder="1" applyAlignment="1">
      <alignment horizontal="center" vertical="center"/>
    </xf>
    <xf numFmtId="170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49" fontId="0" fillId="0" borderId="73" xfId="0" applyNumberFormat="1" applyFill="1" applyBorder="1" applyAlignment="1">
      <alignment horizontal="center" vertical="center"/>
    </xf>
    <xf numFmtId="49" fontId="0" fillId="0" borderId="70" xfId="0" applyNumberFormat="1" applyFill="1" applyBorder="1" applyAlignment="1">
      <alignment horizontal="left" vertical="center" wrapText="1"/>
    </xf>
    <xf numFmtId="49" fontId="18" fillId="0" borderId="74" xfId="0" applyNumberFormat="1" applyFont="1" applyFill="1" applyBorder="1" applyAlignment="1">
      <alignment horizontal="center" vertical="center"/>
    </xf>
    <xf numFmtId="49" fontId="18" fillId="0" borderId="7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/>
    </xf>
    <xf numFmtId="168" fontId="5" fillId="0" borderId="18" xfId="0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vertical="top" wrapText="1"/>
    </xf>
    <xf numFmtId="3" fontId="16" fillId="0" borderId="7" xfId="0" applyNumberFormat="1" applyFont="1" applyFill="1" applyBorder="1" applyAlignment="1">
      <alignment vertical="top" wrapText="1"/>
    </xf>
    <xf numFmtId="3" fontId="16" fillId="0" borderId="28" xfId="0" applyNumberFormat="1" applyFont="1" applyFill="1" applyBorder="1" applyAlignment="1">
      <alignment vertical="top" wrapText="1"/>
    </xf>
    <xf numFmtId="168" fontId="0" fillId="0" borderId="32" xfId="0" applyNumberFormat="1" applyFill="1" applyBorder="1" applyAlignment="1">
      <alignment horizontal="right" vertical="top"/>
    </xf>
    <xf numFmtId="49" fontId="19" fillId="0" borderId="5" xfId="0" applyNumberFormat="1" applyFont="1" applyFill="1" applyBorder="1" applyAlignment="1">
      <alignment vertical="top" wrapText="1"/>
    </xf>
    <xf numFmtId="168" fontId="0" fillId="0" borderId="8" xfId="0" applyNumberFormat="1" applyFill="1" applyBorder="1" applyAlignment="1">
      <alignment horizontal="right" vertical="top"/>
    </xf>
    <xf numFmtId="168" fontId="18" fillId="0" borderId="8" xfId="0" applyNumberFormat="1" applyFont="1" applyFill="1" applyBorder="1" applyAlignment="1">
      <alignment horizontal="right" vertical="top"/>
    </xf>
    <xf numFmtId="3" fontId="39" fillId="0" borderId="7" xfId="0" applyNumberFormat="1" applyFont="1" applyFill="1" applyBorder="1" applyAlignment="1">
      <alignment vertical="top" wrapText="1"/>
    </xf>
    <xf numFmtId="3" fontId="39" fillId="0" borderId="28" xfId="0" applyNumberFormat="1" applyFont="1" applyFill="1" applyBorder="1" applyAlignment="1">
      <alignment vertical="top" wrapText="1"/>
    </xf>
    <xf numFmtId="3" fontId="19" fillId="0" borderId="9" xfId="0" applyNumberFormat="1" applyFont="1" applyFill="1" applyBorder="1" applyAlignment="1">
      <alignment vertical="top" wrapText="1"/>
    </xf>
    <xf numFmtId="49" fontId="19" fillId="0" borderId="70" xfId="0" applyNumberFormat="1" applyFont="1" applyFill="1" applyBorder="1" applyAlignment="1">
      <alignment vertical="top" wrapText="1"/>
    </xf>
    <xf numFmtId="49" fontId="19" fillId="0" borderId="3" xfId="0" applyNumberFormat="1" applyFont="1" applyFill="1" applyBorder="1" applyAlignment="1">
      <alignment vertical="top" wrapText="1"/>
    </xf>
    <xf numFmtId="168" fontId="0" fillId="0" borderId="3" xfId="0" applyNumberFormat="1" applyFont="1" applyFill="1" applyBorder="1" applyAlignment="1">
      <alignment horizontal="right" vertical="top"/>
    </xf>
    <xf numFmtId="168" fontId="0" fillId="0" borderId="32" xfId="0" applyNumberFormat="1" applyFont="1" applyFill="1" applyBorder="1" applyAlignment="1">
      <alignment horizontal="right" vertical="top"/>
    </xf>
    <xf numFmtId="168" fontId="0" fillId="0" borderId="9" xfId="0" applyNumberFormat="1" applyFill="1" applyBorder="1" applyAlignment="1">
      <alignment horizontal="right" vertical="top"/>
    </xf>
    <xf numFmtId="49" fontId="39" fillId="0" borderId="7" xfId="0" applyNumberFormat="1" applyFont="1" applyFill="1" applyBorder="1" applyAlignment="1">
      <alignment vertical="top" wrapText="1"/>
    </xf>
    <xf numFmtId="0" fontId="39" fillId="0" borderId="7" xfId="0" applyFont="1" applyFill="1" applyBorder="1" applyAlignment="1">
      <alignment vertical="top" wrapText="1"/>
    </xf>
    <xf numFmtId="3" fontId="39" fillId="0" borderId="20" xfId="0" applyNumberFormat="1" applyFont="1" applyFill="1" applyBorder="1" applyAlignment="1">
      <alignment vertical="top" wrapText="1"/>
    </xf>
    <xf numFmtId="168" fontId="18" fillId="0" borderId="7" xfId="0" applyNumberFormat="1" applyFont="1" applyFill="1" applyBorder="1" applyAlignment="1">
      <alignment horizontal="right" vertical="top"/>
    </xf>
    <xf numFmtId="49" fontId="16" fillId="0" borderId="2" xfId="0" applyNumberFormat="1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3" fontId="16" fillId="0" borderId="2" xfId="0" applyNumberFormat="1" applyFont="1" applyFill="1" applyBorder="1" applyAlignment="1">
      <alignment vertical="top" wrapText="1"/>
    </xf>
    <xf numFmtId="3" fontId="16" fillId="0" borderId="76" xfId="0" applyNumberFormat="1" applyFont="1" applyFill="1" applyBorder="1" applyAlignment="1">
      <alignment vertical="top" wrapText="1"/>
    </xf>
    <xf numFmtId="168" fontId="0" fillId="0" borderId="2" xfId="0" applyNumberFormat="1" applyFill="1" applyBorder="1" applyAlignment="1">
      <alignment horizontal="right" vertical="top"/>
    </xf>
    <xf numFmtId="49" fontId="39" fillId="0" borderId="7" xfId="0" applyNumberFormat="1" applyFont="1" applyFill="1" applyBorder="1" applyAlignment="1">
      <alignment horizontal="right" vertical="top" wrapText="1"/>
    </xf>
    <xf numFmtId="49" fontId="16" fillId="0" borderId="32" xfId="0" applyNumberFormat="1" applyFont="1" applyFill="1" applyBorder="1" applyAlignment="1">
      <alignment vertical="top" wrapText="1"/>
    </xf>
    <xf numFmtId="49" fontId="39" fillId="0" borderId="32" xfId="0" applyNumberFormat="1" applyFont="1" applyFill="1" applyBorder="1" applyAlignment="1">
      <alignment horizontal="right" vertical="top" wrapText="1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49" fontId="39" fillId="0" borderId="8" xfId="0" applyNumberFormat="1" applyFont="1" applyFill="1" applyBorder="1" applyAlignment="1">
      <alignment vertical="top" wrapText="1"/>
    </xf>
    <xf numFmtId="0" fontId="39" fillId="0" borderId="8" xfId="0" applyFont="1" applyFill="1" applyBorder="1" applyAlignment="1">
      <alignment vertical="top" wrapText="1"/>
    </xf>
    <xf numFmtId="3" fontId="19" fillId="0" borderId="77" xfId="0" applyNumberFormat="1" applyFont="1" applyFill="1" applyBorder="1" applyAlignment="1">
      <alignment vertical="top" wrapText="1"/>
    </xf>
    <xf numFmtId="168" fontId="5" fillId="0" borderId="11" xfId="0" applyNumberFormat="1" applyFont="1" applyFill="1" applyBorder="1" applyAlignment="1">
      <alignment horizontal="right" vertical="top"/>
    </xf>
    <xf numFmtId="0" fontId="42" fillId="0" borderId="0" xfId="0" applyFont="1" applyAlignment="1">
      <alignment horizontal="center" vertical="center"/>
    </xf>
    <xf numFmtId="3" fontId="19" fillId="2" borderId="23" xfId="0" applyNumberFormat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79" xfId="0" applyBorder="1" applyAlignment="1">
      <alignment vertical="center"/>
    </xf>
    <xf numFmtId="3" fontId="0" fillId="0" borderId="8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8" xfId="0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" fillId="2" borderId="81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49" fontId="5" fillId="2" borderId="83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52" xfId="0" applyNumberFormat="1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3" fontId="19" fillId="2" borderId="44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1" xfId="19" applyFont="1" applyBorder="1" applyAlignment="1">
      <alignment horizontal="center"/>
      <protection/>
    </xf>
    <xf numFmtId="0" fontId="24" fillId="0" borderId="0" xfId="19" applyFont="1" applyAlignment="1">
      <alignment horizontal="left"/>
      <protection/>
    </xf>
    <xf numFmtId="0" fontId="13" fillId="0" borderId="86" xfId="19" applyFont="1" applyBorder="1" applyAlignment="1">
      <alignment horizontal="center" vertical="center"/>
      <protection/>
    </xf>
    <xf numFmtId="0" fontId="13" fillId="0" borderId="87" xfId="19" applyFont="1" applyBorder="1" applyAlignment="1">
      <alignment horizontal="center" vertical="center"/>
      <protection/>
    </xf>
    <xf numFmtId="0" fontId="13" fillId="0" borderId="88" xfId="19" applyFont="1" applyBorder="1" applyAlignment="1">
      <alignment horizontal="center" vertical="center"/>
      <protection/>
    </xf>
    <xf numFmtId="0" fontId="13" fillId="0" borderId="5" xfId="19" applyFont="1" applyBorder="1" applyAlignment="1">
      <alignment horizontal="center" vertical="center"/>
      <protection/>
    </xf>
    <xf numFmtId="0" fontId="13" fillId="0" borderId="3" xfId="19" applyFont="1" applyBorder="1" applyAlignment="1">
      <alignment horizontal="center" vertical="center"/>
      <protection/>
    </xf>
    <xf numFmtId="0" fontId="13" fillId="0" borderId="7" xfId="19" applyFont="1" applyBorder="1" applyAlignment="1">
      <alignment horizontal="center" vertical="center"/>
      <protection/>
    </xf>
    <xf numFmtId="0" fontId="13" fillId="0" borderId="28" xfId="19" applyFont="1" applyBorder="1" applyAlignment="1">
      <alignment horizontal="left" wrapText="1"/>
      <protection/>
    </xf>
    <xf numFmtId="0" fontId="12" fillId="0" borderId="0" xfId="19" applyFont="1" applyBorder="1" applyAlignment="1">
      <alignment horizontal="left"/>
      <protection/>
    </xf>
    <xf numFmtId="0" fontId="12" fillId="0" borderId="60" xfId="19" applyFont="1" applyBorder="1" applyAlignment="1">
      <alignment horizontal="left"/>
      <protection/>
    </xf>
    <xf numFmtId="0" fontId="12" fillId="0" borderId="28" xfId="19" applyFont="1" applyBorder="1" applyAlignment="1">
      <alignment horizontal="left"/>
      <protection/>
    </xf>
    <xf numFmtId="0" fontId="12" fillId="0" borderId="30" xfId="19" applyFont="1" applyBorder="1" applyAlignment="1">
      <alignment horizontal="left"/>
      <protection/>
    </xf>
    <xf numFmtId="0" fontId="12" fillId="0" borderId="89" xfId="19" applyFont="1" applyBorder="1" applyAlignment="1">
      <alignment horizontal="left"/>
      <protection/>
    </xf>
    <xf numFmtId="0" fontId="12" fillId="0" borderId="59" xfId="19" applyFont="1" applyBorder="1" applyAlignment="1">
      <alignment horizontal="left"/>
      <protection/>
    </xf>
    <xf numFmtId="0" fontId="13" fillId="0" borderId="90" xfId="19" applyFont="1" applyBorder="1" applyAlignment="1">
      <alignment horizontal="left" wrapText="1"/>
      <protection/>
    </xf>
    <xf numFmtId="0" fontId="12" fillId="0" borderId="91" xfId="19" applyFont="1" applyBorder="1" applyAlignment="1">
      <alignment horizontal="left"/>
      <protection/>
    </xf>
    <xf numFmtId="0" fontId="12" fillId="0" borderId="38" xfId="19" applyFont="1" applyBorder="1" applyAlignment="1">
      <alignment horizontal="left"/>
      <protection/>
    </xf>
    <xf numFmtId="0" fontId="12" fillId="0" borderId="92" xfId="19" applyFont="1" applyBorder="1" applyAlignment="1">
      <alignment horizontal="left"/>
      <protection/>
    </xf>
    <xf numFmtId="0" fontId="12" fillId="0" borderId="93" xfId="19" applyFont="1" applyBorder="1" applyAlignment="1">
      <alignment horizontal="left"/>
      <protection/>
    </xf>
    <xf numFmtId="0" fontId="12" fillId="2" borderId="1" xfId="19" applyFont="1" applyFill="1" applyBorder="1" applyAlignment="1">
      <alignment horizontal="center" vertical="center" wrapText="1"/>
      <protection/>
    </xf>
    <xf numFmtId="0" fontId="12" fillId="2" borderId="1" xfId="19" applyFont="1" applyFill="1" applyBorder="1" applyAlignment="1">
      <alignment horizontal="center" vertical="center"/>
      <protection/>
    </xf>
    <xf numFmtId="0" fontId="12" fillId="0" borderId="51" xfId="19" applyFont="1" applyBorder="1" applyAlignment="1">
      <alignment horizontal="center"/>
      <protection/>
    </xf>
    <xf numFmtId="0" fontId="12" fillId="0" borderId="56" xfId="19" applyFont="1" applyBorder="1" applyAlignment="1">
      <alignment horizontal="center"/>
      <protection/>
    </xf>
    <xf numFmtId="0" fontId="13" fillId="0" borderId="30" xfId="19" applyFont="1" applyBorder="1" applyAlignment="1">
      <alignment horizontal="center"/>
      <protection/>
    </xf>
    <xf numFmtId="0" fontId="13" fillId="0" borderId="89" xfId="19" applyFont="1" applyBorder="1" applyAlignment="1">
      <alignment horizontal="center"/>
      <protection/>
    </xf>
    <xf numFmtId="0" fontId="13" fillId="0" borderId="59" xfId="19" applyFont="1" applyBorder="1" applyAlignment="1">
      <alignment horizontal="center"/>
      <protection/>
    </xf>
    <xf numFmtId="0" fontId="13" fillId="0" borderId="19" xfId="19" applyFont="1" applyBorder="1" applyAlignment="1">
      <alignment horizontal="center"/>
      <protection/>
    </xf>
    <xf numFmtId="0" fontId="13" fillId="0" borderId="74" xfId="19" applyFont="1" applyBorder="1" applyAlignment="1">
      <alignment horizontal="center"/>
      <protection/>
    </xf>
    <xf numFmtId="0" fontId="13" fillId="0" borderId="14" xfId="19" applyFont="1" applyBorder="1" applyAlignment="1">
      <alignment horizontal="center"/>
      <protection/>
    </xf>
    <xf numFmtId="0" fontId="12" fillId="0" borderId="77" xfId="19" applyFont="1" applyBorder="1" applyAlignment="1">
      <alignment horizontal="center"/>
      <protection/>
    </xf>
    <xf numFmtId="0" fontId="12" fillId="0" borderId="78" xfId="19" applyFont="1" applyBorder="1" applyAlignment="1">
      <alignment horizontal="center"/>
      <protection/>
    </xf>
    <xf numFmtId="0" fontId="13" fillId="0" borderId="94" xfId="19" applyFont="1" applyBorder="1" applyAlignment="1">
      <alignment horizontal="center"/>
      <protection/>
    </xf>
    <xf numFmtId="0" fontId="13" fillId="0" borderId="95" xfId="19" applyFont="1" applyBorder="1" applyAlignment="1">
      <alignment horizontal="center"/>
      <protection/>
    </xf>
    <xf numFmtId="0" fontId="13" fillId="0" borderId="96" xfId="19" applyFont="1" applyBorder="1" applyAlignment="1">
      <alignment horizontal="center"/>
      <protection/>
    </xf>
    <xf numFmtId="0" fontId="43" fillId="0" borderId="0" xfId="19" applyFont="1" applyAlignment="1">
      <alignment horizontal="center" wrapText="1"/>
      <protection/>
    </xf>
    <xf numFmtId="0" fontId="43" fillId="0" borderId="0" xfId="19" applyFont="1" applyAlignment="1">
      <alignment horizontal="center"/>
      <protection/>
    </xf>
    <xf numFmtId="3" fontId="13" fillId="0" borderId="90" xfId="19" applyNumberFormat="1" applyFont="1" applyBorder="1" applyAlignment="1">
      <alignment horizontal="left" wrapText="1"/>
      <protection/>
    </xf>
    <xf numFmtId="0" fontId="12" fillId="0" borderId="46" xfId="19" applyFont="1" applyBorder="1" applyAlignment="1">
      <alignment horizontal="center"/>
      <protection/>
    </xf>
    <xf numFmtId="0" fontId="12" fillId="0" borderId="57" xfId="19" applyFont="1" applyBorder="1" applyAlignment="1">
      <alignment horizontal="center"/>
      <protection/>
    </xf>
    <xf numFmtId="0" fontId="5" fillId="0" borderId="6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5" fillId="2" borderId="52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9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9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9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5" fillId="0" borderId="0" xfId="18" applyFont="1" applyAlignment="1">
      <alignment horizontal="left"/>
      <protection/>
    </xf>
    <xf numFmtId="0" fontId="9" fillId="0" borderId="45" xfId="18" applyFont="1" applyBorder="1" applyAlignment="1">
      <alignment horizontal="center" vertical="center"/>
      <protection/>
    </xf>
    <xf numFmtId="0" fontId="9" fillId="0" borderId="82" xfId="18" applyFont="1" applyBorder="1" applyAlignment="1">
      <alignment horizontal="center" vertical="center"/>
      <protection/>
    </xf>
    <xf numFmtId="0" fontId="29" fillId="0" borderId="40" xfId="18" applyFont="1" applyBorder="1" applyAlignment="1">
      <alignment horizontal="center" vertical="center"/>
      <protection/>
    </xf>
    <xf numFmtId="0" fontId="29" fillId="0" borderId="45" xfId="18" applyFont="1" applyBorder="1" applyAlignment="1">
      <alignment horizontal="center" vertical="center"/>
      <protection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6" fillId="2" borderId="18" xfId="18" applyFont="1" applyFill="1" applyBorder="1" applyAlignment="1">
      <alignment horizontal="center" vertical="center"/>
      <protection/>
    </xf>
    <xf numFmtId="0" fontId="4" fillId="2" borderId="18" xfId="18" applyFont="1" applyFill="1" applyBorder="1" applyAlignment="1">
      <alignment horizontal="center" vertical="center"/>
      <protection/>
    </xf>
    <xf numFmtId="0" fontId="4" fillId="2" borderId="49" xfId="18" applyFont="1" applyFill="1" applyBorder="1" applyAlignment="1">
      <alignment horizontal="center"/>
      <protection/>
    </xf>
    <xf numFmtId="0" fontId="4" fillId="2" borderId="50" xfId="18" applyFont="1" applyFill="1" applyBorder="1" applyAlignment="1">
      <alignment horizontal="center"/>
      <protection/>
    </xf>
    <xf numFmtId="0" fontId="4" fillId="2" borderId="39" xfId="18" applyFont="1" applyFill="1" applyBorder="1" applyAlignment="1">
      <alignment horizontal="center"/>
      <protection/>
    </xf>
    <xf numFmtId="0" fontId="27" fillId="0" borderId="0" xfId="18" applyFont="1" applyAlignment="1">
      <alignment horizontal="right" vertical="top"/>
      <protection/>
    </xf>
    <xf numFmtId="0" fontId="0" fillId="0" borderId="0" xfId="0" applyAlignment="1">
      <alignment horizontal="center" vertical="center" wrapText="1"/>
    </xf>
    <xf numFmtId="0" fontId="42" fillId="0" borderId="0" xfId="18" applyFont="1" applyBorder="1" applyAlignment="1">
      <alignment horizontal="center" vertical="center" wrapText="1"/>
      <protection/>
    </xf>
    <xf numFmtId="168" fontId="5" fillId="2" borderId="84" xfId="0" applyNumberFormat="1" applyFont="1" applyFill="1" applyBorder="1" applyAlignment="1">
      <alignment horizontal="center" vertical="center" wrapText="1"/>
    </xf>
    <xf numFmtId="168" fontId="5" fillId="2" borderId="8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 wrapText="1"/>
    </xf>
    <xf numFmtId="49" fontId="5" fillId="2" borderId="83" xfId="0" applyNumberFormat="1" applyFont="1" applyFill="1" applyBorder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center" vertical="center" wrapText="1"/>
    </xf>
    <xf numFmtId="49" fontId="5" fillId="2" borderId="83" xfId="0" applyNumberFormat="1" applyFont="1" applyFill="1" applyBorder="1" applyAlignment="1">
      <alignment horizontal="left" vertical="center"/>
    </xf>
    <xf numFmtId="49" fontId="5" fillId="2" borderId="42" xfId="0" applyNumberFormat="1" applyFont="1" applyFill="1" applyBorder="1" applyAlignment="1">
      <alignment horizontal="left" vertical="center"/>
    </xf>
    <xf numFmtId="168" fontId="6" fillId="2" borderId="83" xfId="0" applyNumberFormat="1" applyFont="1" applyFill="1" applyBorder="1" applyAlignment="1">
      <alignment horizontal="center" vertical="center" wrapText="1"/>
    </xf>
    <xf numFmtId="168" fontId="6" fillId="2" borderId="8" xfId="0" applyNumberFormat="1" applyFont="1" applyFill="1" applyBorder="1" applyAlignment="1">
      <alignment horizontal="center" vertical="center" wrapText="1"/>
    </xf>
    <xf numFmtId="168" fontId="6" fillId="2" borderId="42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3" fontId="19" fillId="2" borderId="90" xfId="0" applyNumberFormat="1" applyFont="1" applyFill="1" applyBorder="1" applyAlignment="1">
      <alignment horizontal="center" vertical="center" wrapText="1"/>
    </xf>
    <xf numFmtId="3" fontId="19" fillId="2" borderId="28" xfId="0" applyNumberFormat="1" applyFont="1" applyFill="1" applyBorder="1" applyAlignment="1">
      <alignment horizontal="center" vertical="center" wrapText="1"/>
    </xf>
    <xf numFmtId="3" fontId="19" fillId="2" borderId="41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Prognoza i kredyty-tabele 2003" xfId="18"/>
    <cellStyle name="Normalny_zal_Szczecin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zoomScale="115" zoomScaleNormal="11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8" sqref="A88:E8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86" customWidth="1"/>
    <col min="5" max="5" width="21.25390625" style="0" customWidth="1"/>
    <col min="6" max="16384" width="9.125" style="121" customWidth="1"/>
  </cols>
  <sheetData>
    <row r="1" spans="2:5" ht="26.25">
      <c r="B1" s="619" t="s">
        <v>445</v>
      </c>
      <c r="C1" s="619"/>
      <c r="D1" s="619"/>
      <c r="E1" s="619"/>
    </row>
    <row r="2" spans="2:4" ht="18">
      <c r="B2" s="3"/>
      <c r="C2" s="3"/>
      <c r="D2" s="85"/>
    </row>
    <row r="3" ht="13.5" thickBot="1">
      <c r="E3" s="18" t="s">
        <v>59</v>
      </c>
    </row>
    <row r="4" spans="1:5" s="137" customFormat="1" ht="15" customHeight="1">
      <c r="A4" s="620" t="s">
        <v>2</v>
      </c>
      <c r="B4" s="622" t="s">
        <v>134</v>
      </c>
      <c r="C4" s="622" t="s">
        <v>4</v>
      </c>
      <c r="D4" s="625" t="s">
        <v>132</v>
      </c>
      <c r="E4" s="627" t="s">
        <v>65</v>
      </c>
    </row>
    <row r="5" spans="1:5" s="137" customFormat="1" ht="15" customHeight="1">
      <c r="A5" s="621"/>
      <c r="B5" s="623"/>
      <c r="C5" s="624"/>
      <c r="D5" s="626"/>
      <c r="E5" s="628"/>
    </row>
    <row r="6" spans="1:5" s="138" customFormat="1" ht="7.5" customHeight="1" thickBot="1">
      <c r="A6" s="295">
        <v>1</v>
      </c>
      <c r="B6" s="296">
        <v>2</v>
      </c>
      <c r="C6" s="296">
        <v>3</v>
      </c>
      <c r="D6" s="297">
        <v>4</v>
      </c>
      <c r="E6" s="298">
        <v>5</v>
      </c>
    </row>
    <row r="7" spans="1:5" ht="13.5" thickBot="1">
      <c r="A7" s="117" t="s">
        <v>195</v>
      </c>
      <c r="B7" s="117"/>
      <c r="C7" s="117"/>
      <c r="D7" s="299" t="s">
        <v>385</v>
      </c>
      <c r="E7" s="171">
        <f>E8</f>
        <v>2500</v>
      </c>
    </row>
    <row r="8" spans="1:5" ht="12.75">
      <c r="A8" s="529"/>
      <c r="B8" s="529" t="s">
        <v>622</v>
      </c>
      <c r="C8" s="529"/>
      <c r="D8" s="530" t="s">
        <v>277</v>
      </c>
      <c r="E8" s="300">
        <f>E9</f>
        <v>2500</v>
      </c>
    </row>
    <row r="9" spans="1:5" s="139" customFormat="1" ht="51.75" thickBot="1">
      <c r="A9" s="98"/>
      <c r="B9" s="98"/>
      <c r="C9" s="98" t="s">
        <v>193</v>
      </c>
      <c r="D9" s="99" t="s">
        <v>421</v>
      </c>
      <c r="E9" s="301">
        <v>2500</v>
      </c>
    </row>
    <row r="10" spans="1:5" s="140" customFormat="1" ht="13.5" thickBot="1">
      <c r="A10" s="119">
        <v>600</v>
      </c>
      <c r="B10" s="119"/>
      <c r="C10" s="117"/>
      <c r="D10" s="118" t="s">
        <v>213</v>
      </c>
      <c r="E10" s="171">
        <f>E11</f>
        <v>30000</v>
      </c>
    </row>
    <row r="11" spans="1:5" ht="12.75">
      <c r="A11" s="62"/>
      <c r="B11" s="62">
        <v>60014</v>
      </c>
      <c r="C11" s="64"/>
      <c r="D11" s="88" t="s">
        <v>214</v>
      </c>
      <c r="E11" s="302">
        <f>E12</f>
        <v>30000</v>
      </c>
    </row>
    <row r="12" spans="1:5" s="139" customFormat="1" ht="39" thickBot="1">
      <c r="A12" s="105"/>
      <c r="B12" s="105"/>
      <c r="C12" s="98" t="s">
        <v>197</v>
      </c>
      <c r="D12" s="110" t="s">
        <v>390</v>
      </c>
      <c r="E12" s="301">
        <v>30000</v>
      </c>
    </row>
    <row r="13" spans="1:5" s="140" customFormat="1" ht="13.5" thickBot="1">
      <c r="A13" s="168">
        <v>630</v>
      </c>
      <c r="B13" s="168"/>
      <c r="C13" s="169"/>
      <c r="D13" s="170" t="s">
        <v>222</v>
      </c>
      <c r="E13" s="171">
        <f>E14</f>
        <v>80812</v>
      </c>
    </row>
    <row r="14" spans="1:5" s="141" customFormat="1" ht="12.75">
      <c r="A14" s="164"/>
      <c r="B14" s="164">
        <v>63003</v>
      </c>
      <c r="C14" s="165"/>
      <c r="D14" s="166" t="s">
        <v>225</v>
      </c>
      <c r="E14" s="167">
        <f>E15</f>
        <v>80812</v>
      </c>
    </row>
    <row r="15" spans="1:5" s="139" customFormat="1" ht="39" thickBot="1">
      <c r="A15" s="160"/>
      <c r="B15" s="160"/>
      <c r="C15" s="161" t="s">
        <v>420</v>
      </c>
      <c r="D15" s="162" t="s">
        <v>666</v>
      </c>
      <c r="E15" s="163">
        <v>80812</v>
      </c>
    </row>
    <row r="16" spans="1:5" s="140" customFormat="1" ht="13.5" thickBot="1">
      <c r="A16" s="119">
        <v>700</v>
      </c>
      <c r="B16" s="119"/>
      <c r="C16" s="117"/>
      <c r="D16" s="120" t="s">
        <v>227</v>
      </c>
      <c r="E16" s="171">
        <f>E17</f>
        <v>300300</v>
      </c>
    </row>
    <row r="17" spans="1:5" ht="12.75">
      <c r="A17" s="62"/>
      <c r="B17" s="62">
        <v>70005</v>
      </c>
      <c r="C17" s="64"/>
      <c r="D17" s="89" t="s">
        <v>229</v>
      </c>
      <c r="E17" s="302">
        <f>E18+E19+E20</f>
        <v>300300</v>
      </c>
    </row>
    <row r="18" spans="1:5" s="139" customFormat="1" ht="25.5">
      <c r="A18" s="102"/>
      <c r="B18" s="102"/>
      <c r="C18" s="103" t="s">
        <v>194</v>
      </c>
      <c r="D18" s="104" t="s">
        <v>386</v>
      </c>
      <c r="E18" s="303">
        <v>20500</v>
      </c>
    </row>
    <row r="19" spans="1:5" s="139" customFormat="1" ht="51">
      <c r="A19" s="102"/>
      <c r="B19" s="102"/>
      <c r="C19" s="103" t="s">
        <v>193</v>
      </c>
      <c r="D19" s="104" t="s">
        <v>459</v>
      </c>
      <c r="E19" s="303">
        <v>64000</v>
      </c>
    </row>
    <row r="20" spans="1:5" s="139" customFormat="1" ht="26.25" thickBot="1">
      <c r="A20" s="382"/>
      <c r="B20" s="382"/>
      <c r="C20" s="383" t="s">
        <v>192</v>
      </c>
      <c r="D20" s="384" t="s">
        <v>387</v>
      </c>
      <c r="E20" s="304">
        <v>215800</v>
      </c>
    </row>
    <row r="21" spans="1:5" s="140" customFormat="1" ht="13.5" thickBot="1">
      <c r="A21" s="119">
        <v>710</v>
      </c>
      <c r="B21" s="119"/>
      <c r="C21" s="117"/>
      <c r="D21" s="118" t="s">
        <v>234</v>
      </c>
      <c r="E21" s="171">
        <f>E22</f>
        <v>4000</v>
      </c>
    </row>
    <row r="22" spans="1:5" ht="12.75">
      <c r="A22" s="62"/>
      <c r="B22" s="62">
        <v>71035</v>
      </c>
      <c r="C22" s="64"/>
      <c r="D22" s="88" t="s">
        <v>240</v>
      </c>
      <c r="E22" s="302">
        <f>E23</f>
        <v>4000</v>
      </c>
    </row>
    <row r="23" spans="1:5" s="139" customFormat="1" ht="13.5" thickBot="1">
      <c r="A23" s="111"/>
      <c r="B23" s="111"/>
      <c r="C23" s="112" t="s">
        <v>189</v>
      </c>
      <c r="D23" s="113" t="s">
        <v>388</v>
      </c>
      <c r="E23" s="304">
        <v>4000</v>
      </c>
    </row>
    <row r="24" spans="1:5" s="140" customFormat="1" ht="13.5" thickBot="1">
      <c r="A24" s="119">
        <v>750</v>
      </c>
      <c r="B24" s="119"/>
      <c r="C24" s="117"/>
      <c r="D24" s="118" t="s">
        <v>243</v>
      </c>
      <c r="E24" s="171">
        <f>E25+E28+E30</f>
        <v>62750</v>
      </c>
    </row>
    <row r="25" spans="1:5" ht="12.75">
      <c r="A25" s="62"/>
      <c r="B25" s="62">
        <v>75011</v>
      </c>
      <c r="C25" s="64"/>
      <c r="D25" s="88" t="s">
        <v>389</v>
      </c>
      <c r="E25" s="302">
        <f>E26+E27</f>
        <v>59350</v>
      </c>
    </row>
    <row r="26" spans="1:5" s="139" customFormat="1" ht="38.25">
      <c r="A26" s="102"/>
      <c r="B26" s="102"/>
      <c r="C26" s="103" t="s">
        <v>190</v>
      </c>
      <c r="D26" s="104" t="s">
        <v>423</v>
      </c>
      <c r="E26" s="303">
        <v>58000</v>
      </c>
    </row>
    <row r="27" spans="1:5" s="139" customFormat="1" ht="38.25">
      <c r="A27" s="428"/>
      <c r="B27" s="428"/>
      <c r="C27" s="429" t="s">
        <v>200</v>
      </c>
      <c r="D27" s="430" t="s">
        <v>659</v>
      </c>
      <c r="E27" s="303">
        <v>1350</v>
      </c>
    </row>
    <row r="28" spans="1:5" ht="12.75">
      <c r="A28" s="62"/>
      <c r="B28" s="62">
        <v>75020</v>
      </c>
      <c r="C28" s="64"/>
      <c r="D28" s="88" t="s">
        <v>249</v>
      </c>
      <c r="E28" s="302">
        <f>E29</f>
        <v>2400</v>
      </c>
    </row>
    <row r="29" spans="1:5" s="139" customFormat="1" ht="38.25">
      <c r="A29" s="102"/>
      <c r="B29" s="102"/>
      <c r="C29" s="103" t="s">
        <v>197</v>
      </c>
      <c r="D29" s="104" t="s">
        <v>390</v>
      </c>
      <c r="E29" s="303">
        <v>2400</v>
      </c>
    </row>
    <row r="30" spans="1:5" ht="12.75">
      <c r="A30" s="62"/>
      <c r="B30" s="62">
        <v>75023</v>
      </c>
      <c r="C30" s="64"/>
      <c r="D30" s="88" t="s">
        <v>391</v>
      </c>
      <c r="E30" s="302">
        <f>E31</f>
        <v>1000</v>
      </c>
    </row>
    <row r="31" spans="1:5" s="139" customFormat="1" ht="13.5" thickBot="1">
      <c r="A31" s="111"/>
      <c r="B31" s="111"/>
      <c r="C31" s="112" t="s">
        <v>189</v>
      </c>
      <c r="D31" s="113" t="s">
        <v>392</v>
      </c>
      <c r="E31" s="304">
        <v>1000</v>
      </c>
    </row>
    <row r="32" spans="1:5" s="140" customFormat="1" ht="26.25" thickBot="1">
      <c r="A32" s="119">
        <v>751</v>
      </c>
      <c r="B32" s="119"/>
      <c r="C32" s="117"/>
      <c r="D32" s="118" t="s">
        <v>393</v>
      </c>
      <c r="E32" s="171">
        <f>E33</f>
        <v>708</v>
      </c>
    </row>
    <row r="33" spans="1:5" ht="25.5">
      <c r="A33" s="62"/>
      <c r="B33" s="62">
        <v>75101</v>
      </c>
      <c r="C33" s="64"/>
      <c r="D33" s="88" t="s">
        <v>394</v>
      </c>
      <c r="E33" s="302">
        <f>E34</f>
        <v>708</v>
      </c>
    </row>
    <row r="34" spans="1:5" s="139" customFormat="1" ht="39" thickBot="1">
      <c r="A34" s="111"/>
      <c r="B34" s="111"/>
      <c r="C34" s="112" t="s">
        <v>190</v>
      </c>
      <c r="D34" s="113" t="s">
        <v>423</v>
      </c>
      <c r="E34" s="304">
        <v>708</v>
      </c>
    </row>
    <row r="35" spans="1:5" s="140" customFormat="1" ht="39" thickBot="1">
      <c r="A35" s="119">
        <v>756</v>
      </c>
      <c r="B35" s="119"/>
      <c r="C35" s="117"/>
      <c r="D35" s="118" t="s">
        <v>425</v>
      </c>
      <c r="E35" s="171">
        <f>E36+E38+E44+E56+E60+E62+E64</f>
        <v>3030903</v>
      </c>
    </row>
    <row r="36" spans="1:5" ht="12.75">
      <c r="A36" s="62"/>
      <c r="B36" s="62">
        <v>75601</v>
      </c>
      <c r="C36" s="64"/>
      <c r="D36" s="88" t="s">
        <v>395</v>
      </c>
      <c r="E36" s="302">
        <f>E37</f>
        <v>5000</v>
      </c>
    </row>
    <row r="37" spans="1:5" s="139" customFormat="1" ht="25.5">
      <c r="A37" s="428"/>
      <c r="B37" s="428"/>
      <c r="C37" s="429" t="s">
        <v>188</v>
      </c>
      <c r="D37" s="430" t="s">
        <v>660</v>
      </c>
      <c r="E37" s="303">
        <v>5000</v>
      </c>
    </row>
    <row r="38" spans="1:5" ht="38.25">
      <c r="A38" s="62"/>
      <c r="B38" s="62">
        <v>75615</v>
      </c>
      <c r="C38" s="64"/>
      <c r="D38" s="88" t="s">
        <v>397</v>
      </c>
      <c r="E38" s="302">
        <f>E39+E40+E41+E42+E43</f>
        <v>1257100</v>
      </c>
    </row>
    <row r="39" spans="1:5" s="139" customFormat="1" ht="12.75">
      <c r="A39" s="102"/>
      <c r="B39" s="102"/>
      <c r="C39" s="103" t="s">
        <v>175</v>
      </c>
      <c r="D39" s="104" t="s">
        <v>398</v>
      </c>
      <c r="E39" s="303">
        <v>856000</v>
      </c>
    </row>
    <row r="40" spans="1:5" s="139" customFormat="1" ht="12.75">
      <c r="A40" s="102"/>
      <c r="B40" s="102"/>
      <c r="C40" s="103" t="s">
        <v>177</v>
      </c>
      <c r="D40" s="104" t="s">
        <v>399</v>
      </c>
      <c r="E40" s="303">
        <v>303000</v>
      </c>
    </row>
    <row r="41" spans="1:5" s="139" customFormat="1" ht="12.75">
      <c r="A41" s="102"/>
      <c r="B41" s="102"/>
      <c r="C41" s="103" t="s">
        <v>178</v>
      </c>
      <c r="D41" s="104" t="s">
        <v>400</v>
      </c>
      <c r="E41" s="303">
        <v>56300</v>
      </c>
    </row>
    <row r="42" spans="1:5" s="139" customFormat="1" ht="12.75">
      <c r="A42" s="102"/>
      <c r="B42" s="102"/>
      <c r="C42" s="103" t="s">
        <v>180</v>
      </c>
      <c r="D42" s="104" t="s">
        <v>401</v>
      </c>
      <c r="E42" s="303">
        <v>31800</v>
      </c>
    </row>
    <row r="43" spans="1:5" s="139" customFormat="1" ht="12.75">
      <c r="A43" s="428"/>
      <c r="B43" s="428"/>
      <c r="C43" s="429" t="s">
        <v>201</v>
      </c>
      <c r="D43" s="430" t="s">
        <v>661</v>
      </c>
      <c r="E43" s="303">
        <v>10000</v>
      </c>
    </row>
    <row r="44" spans="1:5" ht="38.25">
      <c r="A44" s="531"/>
      <c r="B44" s="531">
        <v>75616</v>
      </c>
      <c r="C44" s="532"/>
      <c r="D44" s="533" t="s">
        <v>664</v>
      </c>
      <c r="E44" s="302">
        <f>E45+E46+E47+E48+E49+E50+E51+E52+E53+E54+E55</f>
        <v>846395</v>
      </c>
    </row>
    <row r="45" spans="1:5" s="139" customFormat="1" ht="12.75">
      <c r="A45" s="102"/>
      <c r="B45" s="102"/>
      <c r="C45" s="103" t="s">
        <v>175</v>
      </c>
      <c r="D45" s="104" t="s">
        <v>398</v>
      </c>
      <c r="E45" s="303">
        <v>415000</v>
      </c>
    </row>
    <row r="46" spans="1:5" s="139" customFormat="1" ht="12.75">
      <c r="A46" s="102"/>
      <c r="B46" s="102"/>
      <c r="C46" s="103" t="s">
        <v>177</v>
      </c>
      <c r="D46" s="104" t="s">
        <v>399</v>
      </c>
      <c r="E46" s="303">
        <v>332500</v>
      </c>
    </row>
    <row r="47" spans="1:5" s="139" customFormat="1" ht="12.75">
      <c r="A47" s="102"/>
      <c r="B47" s="102"/>
      <c r="C47" s="103" t="s">
        <v>178</v>
      </c>
      <c r="D47" s="104" t="s">
        <v>400</v>
      </c>
      <c r="E47" s="303">
        <v>913</v>
      </c>
    </row>
    <row r="48" spans="1:5" s="139" customFormat="1" ht="12.75">
      <c r="A48" s="102"/>
      <c r="B48" s="102"/>
      <c r="C48" s="103" t="s">
        <v>180</v>
      </c>
      <c r="D48" s="104" t="s">
        <v>401</v>
      </c>
      <c r="E48" s="303">
        <v>21062</v>
      </c>
    </row>
    <row r="49" spans="1:5" s="139" customFormat="1" ht="12.75">
      <c r="A49" s="102"/>
      <c r="B49" s="102"/>
      <c r="C49" s="103" t="s">
        <v>199</v>
      </c>
      <c r="D49" s="104" t="s">
        <v>402</v>
      </c>
      <c r="E49" s="303">
        <v>3000</v>
      </c>
    </row>
    <row r="50" spans="1:5" s="139" customFormat="1" ht="12.75">
      <c r="A50" s="102"/>
      <c r="B50" s="102"/>
      <c r="C50" s="103" t="s">
        <v>179</v>
      </c>
      <c r="D50" s="104" t="s">
        <v>403</v>
      </c>
      <c r="E50" s="303">
        <v>5420</v>
      </c>
    </row>
    <row r="51" spans="1:5" s="139" customFormat="1" ht="12.75">
      <c r="A51" s="102"/>
      <c r="B51" s="102"/>
      <c r="C51" s="103" t="s">
        <v>181</v>
      </c>
      <c r="D51" s="104" t="s">
        <v>404</v>
      </c>
      <c r="E51" s="303">
        <v>2000</v>
      </c>
    </row>
    <row r="52" spans="1:5" s="139" customFormat="1" ht="12.75">
      <c r="A52" s="102"/>
      <c r="B52" s="102"/>
      <c r="C52" s="103" t="s">
        <v>184</v>
      </c>
      <c r="D52" s="104" t="s">
        <v>405</v>
      </c>
      <c r="E52" s="303">
        <v>5500</v>
      </c>
    </row>
    <row r="53" spans="1:5" s="139" customFormat="1" ht="12.75">
      <c r="A53" s="102"/>
      <c r="B53" s="102"/>
      <c r="C53" s="103" t="s">
        <v>185</v>
      </c>
      <c r="D53" s="104" t="s">
        <v>427</v>
      </c>
      <c r="E53" s="303">
        <v>1000</v>
      </c>
    </row>
    <row r="54" spans="1:5" s="139" customFormat="1" ht="12.75">
      <c r="A54" s="102"/>
      <c r="B54" s="102"/>
      <c r="C54" s="103" t="s">
        <v>186</v>
      </c>
      <c r="D54" s="104" t="s">
        <v>428</v>
      </c>
      <c r="E54" s="303">
        <v>40000</v>
      </c>
    </row>
    <row r="55" spans="1:5" s="139" customFormat="1" ht="12.75">
      <c r="A55" s="428"/>
      <c r="B55" s="428"/>
      <c r="C55" s="429" t="s">
        <v>201</v>
      </c>
      <c r="D55" s="430" t="s">
        <v>661</v>
      </c>
      <c r="E55" s="303">
        <v>20000</v>
      </c>
    </row>
    <row r="56" spans="1:5" ht="25.5">
      <c r="A56" s="62"/>
      <c r="B56" s="62">
        <v>75618</v>
      </c>
      <c r="C56" s="64"/>
      <c r="D56" s="88" t="s">
        <v>429</v>
      </c>
      <c r="E56" s="302">
        <f>E57+E58+E59</f>
        <v>70414</v>
      </c>
    </row>
    <row r="57" spans="1:5" s="139" customFormat="1" ht="12.75">
      <c r="A57" s="102"/>
      <c r="B57" s="102"/>
      <c r="C57" s="103" t="s">
        <v>196</v>
      </c>
      <c r="D57" s="104" t="s">
        <v>406</v>
      </c>
      <c r="E57" s="303">
        <v>20000</v>
      </c>
    </row>
    <row r="58" spans="1:5" s="139" customFormat="1" ht="25.5">
      <c r="A58" s="102"/>
      <c r="B58" s="102"/>
      <c r="C58" s="103" t="s">
        <v>187</v>
      </c>
      <c r="D58" s="104" t="s">
        <v>407</v>
      </c>
      <c r="E58" s="303">
        <v>50000</v>
      </c>
    </row>
    <row r="59" spans="1:5" s="139" customFormat="1" ht="38.25">
      <c r="A59" s="428"/>
      <c r="B59" s="428"/>
      <c r="C59" s="429" t="s">
        <v>182</v>
      </c>
      <c r="D59" s="430" t="s">
        <v>662</v>
      </c>
      <c r="E59" s="303">
        <v>414</v>
      </c>
    </row>
    <row r="60" spans="1:5" ht="12.75">
      <c r="A60" s="62"/>
      <c r="B60" s="62">
        <v>75619</v>
      </c>
      <c r="C60" s="64"/>
      <c r="D60" s="88" t="s">
        <v>408</v>
      </c>
      <c r="E60" s="302">
        <f>E61</f>
        <v>43260</v>
      </c>
    </row>
    <row r="61" spans="1:5" s="139" customFormat="1" ht="12.75">
      <c r="A61" s="102"/>
      <c r="B61" s="102"/>
      <c r="C61" s="103" t="s">
        <v>183</v>
      </c>
      <c r="D61" s="104" t="s">
        <v>460</v>
      </c>
      <c r="E61" s="303">
        <v>43260</v>
      </c>
    </row>
    <row r="62" spans="1:5" ht="25.5">
      <c r="A62" s="62"/>
      <c r="B62" s="62">
        <v>75621</v>
      </c>
      <c r="C62" s="64"/>
      <c r="D62" s="88" t="s">
        <v>409</v>
      </c>
      <c r="E62" s="302">
        <f>E63</f>
        <v>808709</v>
      </c>
    </row>
    <row r="63" spans="1:5" s="139" customFormat="1" ht="12.75">
      <c r="A63" s="102"/>
      <c r="B63" s="102"/>
      <c r="C63" s="103" t="s">
        <v>174</v>
      </c>
      <c r="D63" s="104" t="s">
        <v>410</v>
      </c>
      <c r="E63" s="303">
        <v>808709</v>
      </c>
    </row>
    <row r="64" spans="1:5" ht="12.75">
      <c r="A64" s="62"/>
      <c r="B64" s="62">
        <v>75624</v>
      </c>
      <c r="C64" s="64"/>
      <c r="D64" s="88" t="s">
        <v>302</v>
      </c>
      <c r="E64" s="302">
        <f>E65</f>
        <v>25</v>
      </c>
    </row>
    <row r="65" spans="1:5" s="139" customFormat="1" ht="13.5" thickBot="1">
      <c r="A65" s="111"/>
      <c r="B65" s="111"/>
      <c r="C65" s="112" t="s">
        <v>301</v>
      </c>
      <c r="D65" s="113" t="s">
        <v>430</v>
      </c>
      <c r="E65" s="304">
        <v>25</v>
      </c>
    </row>
    <row r="66" spans="1:5" s="140" customFormat="1" ht="13.5" thickBot="1">
      <c r="A66" s="119">
        <v>758</v>
      </c>
      <c r="B66" s="119"/>
      <c r="C66" s="117"/>
      <c r="D66" s="118" t="s">
        <v>411</v>
      </c>
      <c r="E66" s="171">
        <f>E67+E69+E71</f>
        <v>2889597</v>
      </c>
    </row>
    <row r="67" spans="1:5" s="141" customFormat="1" ht="25.5">
      <c r="A67" s="107"/>
      <c r="B67" s="107">
        <v>75801</v>
      </c>
      <c r="C67" s="108"/>
      <c r="D67" s="109" t="s">
        <v>412</v>
      </c>
      <c r="E67" s="167">
        <f>E68</f>
        <v>2357592</v>
      </c>
    </row>
    <row r="68" spans="1:5" s="139" customFormat="1" ht="12.75">
      <c r="A68" s="102"/>
      <c r="B68" s="102"/>
      <c r="C68" s="103">
        <v>2920</v>
      </c>
      <c r="D68" s="104" t="s">
        <v>413</v>
      </c>
      <c r="E68" s="303">
        <v>2357592</v>
      </c>
    </row>
    <row r="69" spans="1:5" ht="12.75">
      <c r="A69" s="62"/>
      <c r="B69" s="62">
        <v>75807</v>
      </c>
      <c r="C69" s="64"/>
      <c r="D69" s="88" t="s">
        <v>173</v>
      </c>
      <c r="E69" s="302">
        <f>E70</f>
        <v>455933</v>
      </c>
    </row>
    <row r="70" spans="1:5" s="139" customFormat="1" ht="12.75">
      <c r="A70" s="102"/>
      <c r="B70" s="102"/>
      <c r="C70" s="103">
        <v>2920</v>
      </c>
      <c r="D70" s="104" t="s">
        <v>413</v>
      </c>
      <c r="E70" s="303">
        <v>455933</v>
      </c>
    </row>
    <row r="71" spans="1:5" ht="12.75">
      <c r="A71" s="62"/>
      <c r="B71" s="62">
        <v>75831</v>
      </c>
      <c r="C71" s="64"/>
      <c r="D71" s="88" t="s">
        <v>176</v>
      </c>
      <c r="E71" s="302">
        <f>E72</f>
        <v>76072</v>
      </c>
    </row>
    <row r="72" spans="1:5" s="139" customFormat="1" ht="13.5" thickBot="1">
      <c r="A72" s="111"/>
      <c r="B72" s="111"/>
      <c r="C72" s="112">
        <v>2920</v>
      </c>
      <c r="D72" s="113" t="s">
        <v>413</v>
      </c>
      <c r="E72" s="304">
        <v>76072</v>
      </c>
    </row>
    <row r="73" spans="1:5" s="140" customFormat="1" ht="13.5" thickBot="1">
      <c r="A73" s="119">
        <v>801</v>
      </c>
      <c r="B73" s="119"/>
      <c r="C73" s="117"/>
      <c r="D73" s="118" t="s">
        <v>316</v>
      </c>
      <c r="E73" s="171">
        <f>E74+E78+E80</f>
        <v>441000</v>
      </c>
    </row>
    <row r="74" spans="1:5" ht="12.75">
      <c r="A74" s="62"/>
      <c r="B74" s="62">
        <v>80101</v>
      </c>
      <c r="C74" s="64"/>
      <c r="D74" s="88" t="s">
        <v>317</v>
      </c>
      <c r="E74" s="302">
        <f>E75+E76+E77</f>
        <v>358000</v>
      </c>
    </row>
    <row r="75" spans="1:5" ht="51">
      <c r="A75" s="62"/>
      <c r="B75" s="62"/>
      <c r="C75" s="103" t="s">
        <v>193</v>
      </c>
      <c r="D75" s="104" t="str">
        <f>D9</f>
        <v>Dochody z najmu i dzierżawy składników majątkowych Skarbu państwa, jednostek samorządu terytorialnego, lub innych jednostek zaliczanych do sektora finansów publicznych oraz innych umów o podobnym charakterze</v>
      </c>
      <c r="E75" s="303">
        <v>10000</v>
      </c>
    </row>
    <row r="76" spans="1:5" s="139" customFormat="1" ht="12.75">
      <c r="A76" s="102"/>
      <c r="B76" s="102"/>
      <c r="C76" s="103" t="s">
        <v>189</v>
      </c>
      <c r="D76" s="104" t="s">
        <v>392</v>
      </c>
      <c r="E76" s="303">
        <v>98000</v>
      </c>
    </row>
    <row r="77" spans="1:5" s="139" customFormat="1" ht="38.25">
      <c r="A77" s="428"/>
      <c r="B77" s="428"/>
      <c r="C77" s="429" t="s">
        <v>617</v>
      </c>
      <c r="D77" s="430" t="s">
        <v>665</v>
      </c>
      <c r="E77" s="303">
        <v>250000</v>
      </c>
    </row>
    <row r="78" spans="1:5" ht="12.75">
      <c r="A78" s="531"/>
      <c r="B78" s="531">
        <v>80104</v>
      </c>
      <c r="C78" s="532"/>
      <c r="D78" s="533" t="s">
        <v>321</v>
      </c>
      <c r="E78" s="302">
        <f>E79</f>
        <v>43000</v>
      </c>
    </row>
    <row r="79" spans="1:5" s="139" customFormat="1" ht="12.75">
      <c r="A79" s="102"/>
      <c r="B79" s="102"/>
      <c r="C79" s="103" t="s">
        <v>189</v>
      </c>
      <c r="D79" s="104" t="s">
        <v>392</v>
      </c>
      <c r="E79" s="303">
        <v>43000</v>
      </c>
    </row>
    <row r="80" spans="1:5" ht="12.75">
      <c r="A80" s="62"/>
      <c r="B80" s="62">
        <v>80110</v>
      </c>
      <c r="C80" s="64"/>
      <c r="D80" s="88" t="s">
        <v>323</v>
      </c>
      <c r="E80" s="302">
        <f>E81</f>
        <v>40000</v>
      </c>
    </row>
    <row r="81" spans="1:5" s="139" customFormat="1" ht="13.5" thickBot="1">
      <c r="A81" s="111"/>
      <c r="B81" s="111"/>
      <c r="C81" s="112" t="s">
        <v>189</v>
      </c>
      <c r="D81" s="113" t="s">
        <v>388</v>
      </c>
      <c r="E81" s="304">
        <v>40000</v>
      </c>
    </row>
    <row r="82" spans="1:5" s="140" customFormat="1" ht="13.5" thickBot="1">
      <c r="A82" s="119">
        <v>851</v>
      </c>
      <c r="B82" s="119"/>
      <c r="C82" s="117"/>
      <c r="D82" s="118" t="s">
        <v>331</v>
      </c>
      <c r="E82" s="171">
        <f>E83</f>
        <v>1000</v>
      </c>
    </row>
    <row r="83" spans="1:5" ht="12.75">
      <c r="A83" s="62"/>
      <c r="B83" s="62">
        <v>85195</v>
      </c>
      <c r="C83" s="64"/>
      <c r="D83" s="88" t="s">
        <v>277</v>
      </c>
      <c r="E83" s="302">
        <f>E84</f>
        <v>1000</v>
      </c>
    </row>
    <row r="84" spans="1:5" s="139" customFormat="1" ht="39" thickBot="1">
      <c r="A84" s="111"/>
      <c r="B84" s="111"/>
      <c r="C84" s="112" t="s">
        <v>190</v>
      </c>
      <c r="D84" s="113" t="s">
        <v>423</v>
      </c>
      <c r="E84" s="304">
        <v>1000</v>
      </c>
    </row>
    <row r="85" spans="1:5" s="140" customFormat="1" ht="13.5" thickBot="1">
      <c r="A85" s="119">
        <v>852</v>
      </c>
      <c r="B85" s="119"/>
      <c r="C85" s="117"/>
      <c r="D85" s="118" t="s">
        <v>335</v>
      </c>
      <c r="E85" s="171">
        <f>E86+E88+E90+E93+E96</f>
        <v>1848500</v>
      </c>
    </row>
    <row r="86" spans="1:5" s="141" customFormat="1" ht="38.25">
      <c r="A86" s="107"/>
      <c r="B86" s="107">
        <v>85212</v>
      </c>
      <c r="C86" s="108"/>
      <c r="D86" s="109" t="s">
        <v>431</v>
      </c>
      <c r="E86" s="167">
        <f>E87</f>
        <v>1517000</v>
      </c>
    </row>
    <row r="87" spans="1:5" s="139" customFormat="1" ht="38.25">
      <c r="A87" s="102"/>
      <c r="B87" s="102"/>
      <c r="C87" s="103" t="s">
        <v>190</v>
      </c>
      <c r="D87" s="104" t="s">
        <v>423</v>
      </c>
      <c r="E87" s="303">
        <v>1517000</v>
      </c>
    </row>
    <row r="88" spans="1:5" ht="38.25">
      <c r="A88" s="531"/>
      <c r="B88" s="531">
        <v>85213</v>
      </c>
      <c r="C88" s="532"/>
      <c r="D88" s="533" t="s">
        <v>663</v>
      </c>
      <c r="E88" s="302">
        <f>E89</f>
        <v>8000</v>
      </c>
    </row>
    <row r="89" spans="1:5" s="139" customFormat="1" ht="38.25">
      <c r="A89" s="102"/>
      <c r="B89" s="102"/>
      <c r="C89" s="103" t="s">
        <v>190</v>
      </c>
      <c r="D89" s="104" t="s">
        <v>423</v>
      </c>
      <c r="E89" s="303">
        <v>8000</v>
      </c>
    </row>
    <row r="90" spans="1:5" ht="25.5">
      <c r="A90" s="62"/>
      <c r="B90" s="62">
        <v>85214</v>
      </c>
      <c r="C90" s="64"/>
      <c r="D90" s="88" t="s">
        <v>340</v>
      </c>
      <c r="E90" s="302">
        <f>E91+E92</f>
        <v>175000</v>
      </c>
    </row>
    <row r="91" spans="1:5" s="139" customFormat="1" ht="38.25">
      <c r="A91" s="102"/>
      <c r="B91" s="102"/>
      <c r="C91" s="103" t="s">
        <v>190</v>
      </c>
      <c r="D91" s="104" t="s">
        <v>423</v>
      </c>
      <c r="E91" s="303">
        <v>53000</v>
      </c>
    </row>
    <row r="92" spans="1:5" s="139" customFormat="1" ht="25.5">
      <c r="A92" s="102"/>
      <c r="B92" s="102"/>
      <c r="C92" s="103" t="s">
        <v>191</v>
      </c>
      <c r="D92" s="104" t="s">
        <v>432</v>
      </c>
      <c r="E92" s="303">
        <v>122000</v>
      </c>
    </row>
    <row r="93" spans="1:5" ht="12.75">
      <c r="A93" s="62"/>
      <c r="B93" s="34">
        <v>85219</v>
      </c>
      <c r="C93" s="64"/>
      <c r="D93" s="88" t="s">
        <v>414</v>
      </c>
      <c r="E93" s="302">
        <f>E94+E95</f>
        <v>105500</v>
      </c>
    </row>
    <row r="94" spans="1:5" s="139" customFormat="1" ht="12.75">
      <c r="A94" s="100"/>
      <c r="B94" s="105"/>
      <c r="C94" s="101" t="s">
        <v>189</v>
      </c>
      <c r="D94" s="106" t="s">
        <v>388</v>
      </c>
      <c r="E94" s="305">
        <v>3500</v>
      </c>
    </row>
    <row r="95" spans="1:5" s="139" customFormat="1" ht="25.5">
      <c r="A95" s="105"/>
      <c r="B95" s="105"/>
      <c r="C95" s="98" t="s">
        <v>191</v>
      </c>
      <c r="D95" s="104" t="s">
        <v>432</v>
      </c>
      <c r="E95" s="301">
        <v>102000</v>
      </c>
    </row>
    <row r="96" spans="1:5" ht="12.75">
      <c r="A96" s="63"/>
      <c r="B96" s="63">
        <v>85295</v>
      </c>
      <c r="C96" s="65"/>
      <c r="D96" s="87" t="s">
        <v>277</v>
      </c>
      <c r="E96" s="306">
        <f>E97</f>
        <v>43000</v>
      </c>
    </row>
    <row r="97" spans="1:5" s="139" customFormat="1" ht="26.25" thickBot="1">
      <c r="A97" s="105"/>
      <c r="B97" s="105"/>
      <c r="C97" s="98" t="s">
        <v>191</v>
      </c>
      <c r="D97" s="113" t="s">
        <v>432</v>
      </c>
      <c r="E97" s="301">
        <v>43000</v>
      </c>
    </row>
    <row r="98" spans="1:5" s="140" customFormat="1" ht="13.5" thickBot="1">
      <c r="A98" s="119">
        <v>900</v>
      </c>
      <c r="B98" s="119"/>
      <c r="C98" s="117"/>
      <c r="D98" s="118" t="s">
        <v>352</v>
      </c>
      <c r="E98" s="171">
        <f>E99</f>
        <v>400</v>
      </c>
    </row>
    <row r="99" spans="1:5" ht="25.5">
      <c r="A99" s="116"/>
      <c r="B99" s="116">
        <v>90020</v>
      </c>
      <c r="C99" s="114"/>
      <c r="D99" s="115" t="s">
        <v>415</v>
      </c>
      <c r="E99" s="300">
        <f>E100</f>
        <v>400</v>
      </c>
    </row>
    <row r="100" spans="1:5" ht="13.5" thickBot="1">
      <c r="A100" s="63"/>
      <c r="B100" s="63"/>
      <c r="C100" s="98" t="s">
        <v>198</v>
      </c>
      <c r="D100" s="99" t="s">
        <v>416</v>
      </c>
      <c r="E100" s="301">
        <v>400</v>
      </c>
    </row>
    <row r="101" spans="1:5" s="140" customFormat="1" ht="13.5" thickBot="1">
      <c r="A101" s="168">
        <v>921</v>
      </c>
      <c r="B101" s="168"/>
      <c r="C101" s="169"/>
      <c r="D101" s="299" t="s">
        <v>618</v>
      </c>
      <c r="E101" s="171">
        <f>E102</f>
        <v>34388</v>
      </c>
    </row>
    <row r="102" spans="1:5" ht="12.75">
      <c r="A102" s="431"/>
      <c r="B102" s="431">
        <v>92109</v>
      </c>
      <c r="C102" s="328"/>
      <c r="D102" s="432" t="s">
        <v>619</v>
      </c>
      <c r="E102" s="329">
        <f>E103</f>
        <v>34388</v>
      </c>
    </row>
    <row r="103" spans="1:5" ht="39" thickBot="1">
      <c r="A103" s="433"/>
      <c r="B103" s="433"/>
      <c r="C103" s="161" t="s">
        <v>420</v>
      </c>
      <c r="D103" s="434" t="s">
        <v>666</v>
      </c>
      <c r="E103" s="163">
        <v>34388</v>
      </c>
    </row>
    <row r="104" spans="1:5" s="140" customFormat="1" ht="13.5" thickBot="1">
      <c r="A104" s="616" t="s">
        <v>117</v>
      </c>
      <c r="B104" s="617"/>
      <c r="C104" s="617"/>
      <c r="D104" s="618"/>
      <c r="E104" s="294">
        <f>E7+E10+E13+E16+E21+E24+E32+E35+E66+E73+E82+E85+E98+E101</f>
        <v>8726858</v>
      </c>
    </row>
    <row r="105" spans="2:5" ht="12.75" hidden="1">
      <c r="B105" s="2"/>
      <c r="C105" s="2"/>
      <c r="E105" s="76">
        <f>2!E165</f>
        <v>11420699.35</v>
      </c>
    </row>
    <row r="106" spans="1:5" ht="12.75" hidden="1">
      <c r="A106" s="57" t="s">
        <v>166</v>
      </c>
      <c r="B106" s="2"/>
      <c r="C106" s="2"/>
      <c r="E106" s="76">
        <f>E104-E105</f>
        <v>-2693841.3499999996</v>
      </c>
    </row>
    <row r="107" spans="2:5" ht="12.75">
      <c r="B107" s="9"/>
      <c r="C107" s="2"/>
      <c r="E107" s="2"/>
    </row>
    <row r="108" spans="2:5" ht="12.75">
      <c r="B108" s="2"/>
      <c r="C108" s="2"/>
      <c r="E108" s="2"/>
    </row>
    <row r="109" spans="2:5" ht="12.75">
      <c r="B109" s="2"/>
      <c r="C109" s="2"/>
      <c r="E109" s="2"/>
    </row>
    <row r="110" spans="2:5" ht="12.75">
      <c r="B110" s="2"/>
      <c r="C110" s="2"/>
      <c r="E110" s="2"/>
    </row>
    <row r="111" spans="2:5" ht="12.75">
      <c r="B111" s="2"/>
      <c r="C111" s="2"/>
      <c r="E111" s="2"/>
    </row>
    <row r="112" spans="2:5" ht="12.75">
      <c r="B112" s="2"/>
      <c r="C112" s="2"/>
      <c r="E112" s="2"/>
    </row>
    <row r="113" spans="2:5" ht="12.75">
      <c r="B113" s="2"/>
      <c r="C113" s="2"/>
      <c r="E113" s="2"/>
    </row>
    <row r="114" spans="2:5" ht="12.75">
      <c r="B114" s="2"/>
      <c r="C114" s="2"/>
      <c r="E114" s="2"/>
    </row>
    <row r="115" spans="2:5" ht="12.75">
      <c r="B115" s="2"/>
      <c r="C115" s="2"/>
      <c r="E115" s="2"/>
    </row>
    <row r="116" spans="2:5" ht="12.75">
      <c r="B116" s="2"/>
      <c r="C116" s="2"/>
      <c r="E116" s="2"/>
    </row>
    <row r="117" spans="2:5" ht="12.75">
      <c r="B117" s="2"/>
      <c r="C117" s="2"/>
      <c r="E117" s="2"/>
    </row>
    <row r="118" spans="2:5" ht="12.75">
      <c r="B118" s="2"/>
      <c r="C118" s="2"/>
      <c r="E118" s="2"/>
    </row>
    <row r="119" spans="2:5" ht="12.75">
      <c r="B119" s="2"/>
      <c r="C119" s="2"/>
      <c r="E119" s="2"/>
    </row>
    <row r="120" spans="2:5" ht="12.75">
      <c r="B120" s="2"/>
      <c r="C120" s="2"/>
      <c r="E120" s="2"/>
    </row>
    <row r="121" spans="2:5" ht="12.75">
      <c r="B121" s="2"/>
      <c r="C121" s="2"/>
      <c r="E121" s="2"/>
    </row>
    <row r="122" spans="2:5" ht="12.75">
      <c r="B122" s="2"/>
      <c r="C122" s="2"/>
      <c r="E122" s="2"/>
    </row>
    <row r="123" spans="2:5" ht="12.75">
      <c r="B123" s="2"/>
      <c r="C123" s="2"/>
      <c r="E123" s="2"/>
    </row>
    <row r="124" spans="2:5" ht="12.75">
      <c r="B124" s="2"/>
      <c r="C124" s="2"/>
      <c r="E124" s="2"/>
    </row>
    <row r="125" spans="2:5" ht="12.75">
      <c r="B125" s="2"/>
      <c r="C125" s="2"/>
      <c r="E125" s="2"/>
    </row>
    <row r="126" spans="2:5" ht="12.75">
      <c r="B126" s="2"/>
      <c r="C126" s="2"/>
      <c r="E126" s="2"/>
    </row>
    <row r="127" spans="2:5" ht="12.75">
      <c r="B127" s="2"/>
      <c r="C127" s="2"/>
      <c r="E127" s="2"/>
    </row>
    <row r="128" spans="2:5" ht="12.75">
      <c r="B128" s="2"/>
      <c r="C128" s="2"/>
      <c r="E128" s="2"/>
    </row>
    <row r="129" spans="2:5" ht="12.75">
      <c r="B129" s="2"/>
      <c r="C129" s="2"/>
      <c r="E129" s="2"/>
    </row>
    <row r="130" spans="2:5" ht="12.75">
      <c r="B130" s="2"/>
      <c r="C130" s="2"/>
      <c r="E130" s="2"/>
    </row>
    <row r="131" spans="2:5" ht="12.75">
      <c r="B131" s="2"/>
      <c r="C131" s="2"/>
      <c r="E131" s="2"/>
    </row>
    <row r="132" spans="2:5" ht="12.75">
      <c r="B132" s="2"/>
      <c r="C132" s="2"/>
      <c r="E132" s="2"/>
    </row>
    <row r="133" spans="2:5" ht="12.75">
      <c r="B133" s="2"/>
      <c r="C133" s="2"/>
      <c r="E133" s="2"/>
    </row>
    <row r="134" spans="2:5" ht="12.75">
      <c r="B134" s="2"/>
      <c r="C134" s="2"/>
      <c r="E134" s="2"/>
    </row>
    <row r="135" spans="2:5" ht="12.75">
      <c r="B135" s="2"/>
      <c r="C135" s="2"/>
      <c r="E135" s="2"/>
    </row>
    <row r="136" spans="2:5" ht="12.75">
      <c r="B136" s="2"/>
      <c r="C136" s="2"/>
      <c r="E136" s="2"/>
    </row>
    <row r="137" spans="2:5" ht="12.75">
      <c r="B137" s="2"/>
      <c r="C137" s="2"/>
      <c r="E137" s="2"/>
    </row>
    <row r="138" spans="2:5" ht="12.75">
      <c r="B138" s="2"/>
      <c r="C138" s="2"/>
      <c r="E138" s="2"/>
    </row>
  </sheetData>
  <mergeCells count="7">
    <mergeCell ref="A104:D104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1.1023622047244095" bottom="0.5905511811023623" header="0.3937007874015748" footer="0.5118110236220472"/>
  <pageSetup horizontalDpi="300" verticalDpi="300" orientation="portrait" paperSize="9" scale="95" r:id="rId1"/>
  <headerFooter alignWithMargins="0">
    <oddHeader>&amp;R&amp;9Załącznik nr &amp;A
do uchwały Nr III/19/2006
Rady Miejskiej w Moryniu 
z dnia 28 grudnia 2006r</oddHeader>
  </headerFooter>
  <ignoredErrors>
    <ignoredError sqref="A7 C97 C9 C12 C18:C20 C23 C26:C27 C29 C31 C34 C37 C39:C43 C45:C55 C57:C59 C61 C63 C65 C76 C79 C81 C84 C87 C89 C91:C92 C94:C9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="115" zoomScaleNormal="115" workbookViewId="0" topLeftCell="A1">
      <selection activeCell="A6" sqref="A6:F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722" t="s">
        <v>130</v>
      </c>
      <c r="B1" s="722"/>
      <c r="C1" s="722"/>
      <c r="D1" s="722"/>
      <c r="E1" s="722"/>
      <c r="F1" s="722"/>
    </row>
    <row r="2" spans="5:6" ht="19.5" customHeight="1">
      <c r="E2" s="8"/>
      <c r="F2" s="8"/>
    </row>
    <row r="3" spans="5:6" ht="19.5" customHeight="1" thickBot="1">
      <c r="E3" s="2"/>
      <c r="F3" s="12" t="s">
        <v>43</v>
      </c>
    </row>
    <row r="4" spans="1:6" ht="19.5" customHeight="1">
      <c r="A4" s="127" t="s">
        <v>64</v>
      </c>
      <c r="B4" s="143" t="s">
        <v>2</v>
      </c>
      <c r="C4" s="143" t="s">
        <v>3</v>
      </c>
      <c r="D4" s="143" t="s">
        <v>133</v>
      </c>
      <c r="E4" s="144" t="s">
        <v>44</v>
      </c>
      <c r="F4" s="142" t="s">
        <v>45</v>
      </c>
    </row>
    <row r="5" spans="1:6" s="56" customFormat="1" ht="7.5" customHeight="1" thickBot="1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8">
        <v>6</v>
      </c>
    </row>
    <row r="6" spans="1:6" ht="30" customHeight="1">
      <c r="A6" s="534">
        <v>1</v>
      </c>
      <c r="B6" s="534">
        <v>926</v>
      </c>
      <c r="C6" s="534">
        <v>92605</v>
      </c>
      <c r="D6" s="534">
        <v>2820</v>
      </c>
      <c r="E6" s="535" t="s">
        <v>218</v>
      </c>
      <c r="F6" s="536">
        <v>70000</v>
      </c>
    </row>
    <row r="7" spans="1:6" ht="30" customHeight="1" thickBot="1">
      <c r="A7" s="293">
        <v>2</v>
      </c>
      <c r="B7" s="293">
        <v>851</v>
      </c>
      <c r="C7" s="293">
        <v>85195</v>
      </c>
      <c r="D7" s="293">
        <v>2820</v>
      </c>
      <c r="E7" s="307" t="s">
        <v>564</v>
      </c>
      <c r="F7" s="308">
        <v>5000</v>
      </c>
    </row>
    <row r="8" spans="1:6" ht="30" customHeight="1" thickBot="1">
      <c r="A8" s="616" t="s">
        <v>129</v>
      </c>
      <c r="B8" s="617"/>
      <c r="C8" s="617"/>
      <c r="D8" s="617"/>
      <c r="E8" s="617"/>
      <c r="F8" s="133">
        <f>SUM(F6+F7)</f>
        <v>75000</v>
      </c>
    </row>
    <row r="9" ht="30" customHeight="1"/>
    <row r="10" ht="30" customHeight="1">
      <c r="A10" s="57" t="s">
        <v>171</v>
      </c>
    </row>
    <row r="11" ht="30" customHeight="1"/>
  </sheetData>
  <mergeCells count="2">
    <mergeCell ref="A1:F1"/>
    <mergeCell ref="A8:E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III/19/2006
Rady Miejskiej w Moryniu 
z dnia 28 grydnia 2006r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C14" sqref="C14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723" t="s">
        <v>40</v>
      </c>
      <c r="B1" s="723"/>
      <c r="C1" s="723"/>
      <c r="D1" s="8"/>
      <c r="E1" s="8"/>
      <c r="F1" s="8"/>
      <c r="G1" s="8"/>
      <c r="H1" s="8"/>
      <c r="I1" s="8"/>
      <c r="J1" s="8"/>
    </row>
    <row r="2" spans="1:7" ht="19.5" customHeight="1">
      <c r="A2" s="723" t="s">
        <v>47</v>
      </c>
      <c r="B2" s="723"/>
      <c r="C2" s="723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19" t="s">
        <v>64</v>
      </c>
      <c r="B5" s="19" t="s">
        <v>0</v>
      </c>
      <c r="C5" s="19" t="s">
        <v>61</v>
      </c>
      <c r="D5" s="10"/>
      <c r="E5" s="10"/>
      <c r="F5" s="10"/>
      <c r="G5" s="10"/>
      <c r="H5" s="10"/>
      <c r="I5" s="11"/>
      <c r="J5" s="11"/>
    </row>
    <row r="6" spans="1:10" ht="15">
      <c r="A6" s="26" t="s">
        <v>11</v>
      </c>
      <c r="B6" s="39" t="s">
        <v>68</v>
      </c>
      <c r="C6" s="172">
        <v>30000</v>
      </c>
      <c r="D6" s="10"/>
      <c r="E6" s="10"/>
      <c r="F6" s="10"/>
      <c r="G6" s="10"/>
      <c r="H6" s="10"/>
      <c r="I6" s="11"/>
      <c r="J6" s="11"/>
    </row>
    <row r="7" spans="1:10" ht="15">
      <c r="A7" s="26" t="s">
        <v>17</v>
      </c>
      <c r="B7" s="39" t="s">
        <v>10</v>
      </c>
      <c r="C7" s="172">
        <f>C8</f>
        <v>12000</v>
      </c>
      <c r="D7" s="10"/>
      <c r="E7" s="10"/>
      <c r="F7" s="10"/>
      <c r="G7" s="10"/>
      <c r="H7" s="10"/>
      <c r="I7" s="11"/>
      <c r="J7" s="11"/>
    </row>
    <row r="8" spans="1:10" ht="15">
      <c r="A8" s="40" t="s">
        <v>13</v>
      </c>
      <c r="B8" s="515" t="s">
        <v>657</v>
      </c>
      <c r="C8" s="516">
        <v>12000</v>
      </c>
      <c r="D8" s="10"/>
      <c r="E8" s="10"/>
      <c r="F8" s="10"/>
      <c r="G8" s="10"/>
      <c r="H8" s="10"/>
      <c r="I8" s="11"/>
      <c r="J8" s="11"/>
    </row>
    <row r="9" spans="1:10" ht="15">
      <c r="A9" s="26" t="s">
        <v>18</v>
      </c>
      <c r="B9" s="39" t="s">
        <v>9</v>
      </c>
      <c r="C9" s="172">
        <f>C10</f>
        <v>35000</v>
      </c>
      <c r="D9" s="10"/>
      <c r="E9" s="10"/>
      <c r="F9" s="10"/>
      <c r="G9" s="10"/>
      <c r="H9" s="10"/>
      <c r="I9" s="11"/>
      <c r="J9" s="11"/>
    </row>
    <row r="10" spans="1:10" ht="15">
      <c r="A10" s="27" t="s">
        <v>13</v>
      </c>
      <c r="B10" s="42" t="s">
        <v>38</v>
      </c>
      <c r="C10" s="173">
        <f>C11+C12</f>
        <v>35000</v>
      </c>
      <c r="D10" s="10"/>
      <c r="E10" s="10"/>
      <c r="F10" s="10"/>
      <c r="G10" s="10"/>
      <c r="H10" s="10"/>
      <c r="I10" s="11"/>
      <c r="J10" s="11"/>
    </row>
    <row r="11" spans="1:10" ht="51">
      <c r="A11" s="28"/>
      <c r="B11" s="475" t="s">
        <v>645</v>
      </c>
      <c r="C11" s="517">
        <f>4000+4000+1500</f>
        <v>9500</v>
      </c>
      <c r="D11" s="10"/>
      <c r="E11" s="10"/>
      <c r="F11" s="10"/>
      <c r="G11" s="10"/>
      <c r="H11" s="10"/>
      <c r="I11" s="11"/>
      <c r="J11" s="11"/>
    </row>
    <row r="12" spans="1:10" ht="153">
      <c r="A12" s="28"/>
      <c r="B12" s="475" t="s">
        <v>644</v>
      </c>
      <c r="C12" s="517">
        <f>1000+2000+4000+500+8000+2000+2000+6000</f>
        <v>25500</v>
      </c>
      <c r="D12" s="10"/>
      <c r="E12" s="10"/>
      <c r="F12" s="10"/>
      <c r="G12" s="10"/>
      <c r="H12" s="10"/>
      <c r="I12" s="11"/>
      <c r="J12" s="11"/>
    </row>
    <row r="13" spans="1:10" ht="15">
      <c r="A13" s="28" t="s">
        <v>14</v>
      </c>
      <c r="B13" s="41" t="s">
        <v>41</v>
      </c>
      <c r="C13" s="517">
        <v>0</v>
      </c>
      <c r="D13" s="10"/>
      <c r="E13" s="10"/>
      <c r="F13" s="10"/>
      <c r="G13" s="10"/>
      <c r="H13" s="10"/>
      <c r="I13" s="11"/>
      <c r="J13" s="11"/>
    </row>
    <row r="14" spans="1:10" ht="19.5" customHeight="1">
      <c r="A14" s="26" t="s">
        <v>39</v>
      </c>
      <c r="B14" s="39" t="s">
        <v>70</v>
      </c>
      <c r="C14" s="172">
        <f>C6+C7-C10</f>
        <v>7000</v>
      </c>
      <c r="D14" s="10"/>
      <c r="E14" s="10"/>
      <c r="F14" s="10"/>
      <c r="G14" s="10"/>
      <c r="H14" s="10"/>
      <c r="I14" s="11"/>
      <c r="J14" s="11"/>
    </row>
    <row r="15" spans="1:10" ht="15">
      <c r="A15" s="10"/>
      <c r="B15" s="10"/>
      <c r="C15" s="10"/>
      <c r="D15" s="10"/>
      <c r="E15" s="10"/>
      <c r="F15" s="10"/>
      <c r="G15" s="10"/>
      <c r="H15" s="10"/>
      <c r="I15" s="11"/>
      <c r="J15" s="11"/>
    </row>
    <row r="16" spans="1:10" ht="15">
      <c r="A16" s="10"/>
      <c r="B16" s="10"/>
      <c r="C16" s="10"/>
      <c r="D16" s="10"/>
      <c r="E16" s="10"/>
      <c r="F16" s="10"/>
      <c r="G16" s="10"/>
      <c r="H16" s="10"/>
      <c r="I16" s="11"/>
      <c r="J16" s="11"/>
    </row>
    <row r="17" spans="1:10" ht="15">
      <c r="A17" s="10"/>
      <c r="B17" s="10"/>
      <c r="C17" s="10"/>
      <c r="D17" s="10"/>
      <c r="E17" s="10"/>
      <c r="F17" s="10"/>
      <c r="G17" s="10"/>
      <c r="H17" s="10"/>
      <c r="I17" s="11"/>
      <c r="J17" s="11"/>
    </row>
    <row r="18" spans="1:10" ht="15">
      <c r="A18" s="10"/>
      <c r="B18" s="10"/>
      <c r="C18" s="10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</sheetData>
  <mergeCells count="2">
    <mergeCell ref="A1:C1"/>
    <mergeCell ref="A2:C2"/>
  </mergeCells>
  <printOptions horizontalCentered="1"/>
  <pageMargins left="0.5905511811023623" right="0.5905511811023623" top="1.39" bottom="0.5905511811023623" header="0.5118110236220472" footer="0.5118110236220472"/>
  <pageSetup horizontalDpi="600" verticalDpi="600" orientation="portrait" paperSize="9" r:id="rId1"/>
  <headerFooter alignWithMargins="0">
    <oddHeader>&amp;RZałącznik nr &amp;A
do uchwały Nr III/19/2006
Rady Miejskiej w Moryniu 
z dnia 28 grydnia 2006r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14" sqref="F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8.25390625" style="0" customWidth="1"/>
    <col min="5" max="5" width="41.625" style="0" customWidth="1"/>
    <col min="6" max="6" width="15.125" style="0" customWidth="1"/>
  </cols>
  <sheetData>
    <row r="1" spans="1:6" ht="18">
      <c r="A1" s="723" t="s">
        <v>458</v>
      </c>
      <c r="B1" s="723"/>
      <c r="C1" s="723"/>
      <c r="D1" s="723"/>
      <c r="E1" s="723"/>
      <c r="F1" s="723"/>
    </row>
    <row r="2" spans="1:6" ht="15" customHeight="1">
      <c r="A2" s="8"/>
      <c r="B2" s="8"/>
      <c r="C2" s="8"/>
      <c r="D2" s="8"/>
      <c r="E2" s="8"/>
      <c r="F2" s="8"/>
    </row>
    <row r="3" spans="1:6" ht="13.5" thickBot="1">
      <c r="A3" s="2"/>
      <c r="B3" s="2"/>
      <c r="C3" s="2"/>
      <c r="D3" s="2"/>
      <c r="E3" s="2"/>
      <c r="F3" s="13" t="s">
        <v>43</v>
      </c>
    </row>
    <row r="4" spans="1:6" s="1" customFormat="1" ht="19.5" customHeight="1">
      <c r="A4" s="156" t="s">
        <v>64</v>
      </c>
      <c r="B4" s="157" t="s">
        <v>2</v>
      </c>
      <c r="C4" s="157" t="s">
        <v>3</v>
      </c>
      <c r="D4" s="157" t="s">
        <v>133</v>
      </c>
      <c r="E4" s="158" t="s">
        <v>48</v>
      </c>
      <c r="F4" s="153" t="s">
        <v>8</v>
      </c>
    </row>
    <row r="5" spans="1:6" ht="7.5" customHeight="1" thickBot="1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8">
        <v>6</v>
      </c>
    </row>
    <row r="6" spans="1:6" ht="30" customHeight="1">
      <c r="A6" s="611">
        <v>1</v>
      </c>
      <c r="B6" s="611">
        <v>900</v>
      </c>
      <c r="C6" s="611">
        <v>90095</v>
      </c>
      <c r="D6" s="611"/>
      <c r="E6" s="612" t="s">
        <v>448</v>
      </c>
      <c r="F6" s="613">
        <v>3000</v>
      </c>
    </row>
    <row r="7" spans="1:6" ht="30" customHeight="1">
      <c r="A7" s="24">
        <v>2</v>
      </c>
      <c r="B7" s="24">
        <v>900</v>
      </c>
      <c r="C7" s="24">
        <v>90095</v>
      </c>
      <c r="D7" s="24"/>
      <c r="E7" s="134" t="s">
        <v>449</v>
      </c>
      <c r="F7" s="131">
        <v>3000</v>
      </c>
    </row>
    <row r="8" spans="1:6" ht="30" customHeight="1">
      <c r="A8" s="24">
        <v>3</v>
      </c>
      <c r="B8" s="24">
        <v>900</v>
      </c>
      <c r="C8" s="24">
        <v>90095</v>
      </c>
      <c r="D8" s="24"/>
      <c r="E8" s="134" t="s">
        <v>450</v>
      </c>
      <c r="F8" s="131">
        <v>3000</v>
      </c>
    </row>
    <row r="9" spans="1:6" ht="30" customHeight="1">
      <c r="A9" s="24">
        <v>4</v>
      </c>
      <c r="B9" s="24">
        <v>900</v>
      </c>
      <c r="C9" s="24">
        <v>90095</v>
      </c>
      <c r="D9" s="24"/>
      <c r="E9" s="134" t="s">
        <v>451</v>
      </c>
      <c r="F9" s="131">
        <v>3000</v>
      </c>
    </row>
    <row r="10" spans="1:6" ht="30" customHeight="1">
      <c r="A10" s="24">
        <v>5</v>
      </c>
      <c r="B10" s="24">
        <v>900</v>
      </c>
      <c r="C10" s="24">
        <v>90095</v>
      </c>
      <c r="D10" s="24"/>
      <c r="E10" s="134" t="s">
        <v>452</v>
      </c>
      <c r="F10" s="131">
        <v>3000</v>
      </c>
    </row>
    <row r="11" spans="1:6" ht="30" customHeight="1">
      <c r="A11" s="24">
        <v>6</v>
      </c>
      <c r="B11" s="24">
        <v>900</v>
      </c>
      <c r="C11" s="24">
        <v>90095</v>
      </c>
      <c r="D11" s="24"/>
      <c r="E11" s="134" t="s">
        <v>453</v>
      </c>
      <c r="F11" s="131">
        <v>3000</v>
      </c>
    </row>
    <row r="12" spans="1:6" ht="30" customHeight="1">
      <c r="A12" s="24">
        <v>7</v>
      </c>
      <c r="B12" s="24">
        <v>900</v>
      </c>
      <c r="C12" s="24">
        <v>90095</v>
      </c>
      <c r="D12" s="24"/>
      <c r="E12" s="134" t="s">
        <v>456</v>
      </c>
      <c r="F12" s="131">
        <v>3000</v>
      </c>
    </row>
    <row r="13" spans="1:6" ht="30" customHeight="1">
      <c r="A13" s="24">
        <v>8</v>
      </c>
      <c r="B13" s="24">
        <v>900</v>
      </c>
      <c r="C13" s="24">
        <v>90095</v>
      </c>
      <c r="D13" s="24"/>
      <c r="E13" s="134" t="s">
        <v>454</v>
      </c>
      <c r="F13" s="131">
        <v>3000</v>
      </c>
    </row>
    <row r="14" spans="1:6" ht="30" customHeight="1">
      <c r="A14" s="24">
        <v>9</v>
      </c>
      <c r="B14" s="24">
        <v>900</v>
      </c>
      <c r="C14" s="24">
        <v>90095</v>
      </c>
      <c r="D14" s="24"/>
      <c r="E14" s="134" t="s">
        <v>455</v>
      </c>
      <c r="F14" s="131">
        <v>3000</v>
      </c>
    </row>
    <row r="15" spans="1:6" ht="30" customHeight="1" thickBot="1">
      <c r="A15" s="614">
        <v>10</v>
      </c>
      <c r="B15" s="614">
        <v>900</v>
      </c>
      <c r="C15" s="614">
        <v>90095</v>
      </c>
      <c r="D15" s="614"/>
      <c r="E15" s="615" t="s">
        <v>457</v>
      </c>
      <c r="F15" s="136">
        <v>3000</v>
      </c>
    </row>
    <row r="16" spans="1:6" ht="19.5" customHeight="1" thickBot="1">
      <c r="A16" s="724" t="s">
        <v>129</v>
      </c>
      <c r="B16" s="725"/>
      <c r="C16" s="725"/>
      <c r="D16" s="725"/>
      <c r="E16" s="726"/>
      <c r="F16" s="133">
        <f>SUM(F6:F15)</f>
        <v>30000</v>
      </c>
    </row>
    <row r="18" ht="12.75">
      <c r="A18" s="57" t="s">
        <v>171</v>
      </c>
    </row>
  </sheetData>
  <mergeCells count="2">
    <mergeCell ref="A1:F1"/>
    <mergeCell ref="A16:E16"/>
  </mergeCells>
  <printOptions horizontalCentered="1"/>
  <pageMargins left="0.7874015748031497" right="0.7874015748031497" top="1.28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III/19/2006
Rady Miejskiej w Moryniu 
z dnia 28 grydnia 2006r</oddHeader>
  </headerFooter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P70"/>
  <sheetViews>
    <sheetView showGridLines="0" zoomScale="70" zoomScaleNormal="70" workbookViewId="0" topLeftCell="A1">
      <pane xSplit="2" ySplit="5" topLeftCell="C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9.00390625" defaultRowHeight="12.75"/>
  <cols>
    <col min="1" max="1" width="3.875" style="282" customWidth="1"/>
    <col min="2" max="2" width="69.875" style="182" customWidth="1"/>
    <col min="3" max="3" width="15.625" style="182" customWidth="1"/>
    <col min="4" max="5" width="12.875" style="182" customWidth="1"/>
    <col min="6" max="6" width="14.75390625" style="182" customWidth="1"/>
    <col min="7" max="7" width="14.00390625" style="182" customWidth="1"/>
    <col min="8" max="9" width="14.125" style="182" customWidth="1"/>
    <col min="10" max="10" width="15.125" style="182" customWidth="1"/>
    <col min="11" max="11" width="14.125" style="182" customWidth="1"/>
    <col min="12" max="12" width="15.75390625" style="182" customWidth="1"/>
    <col min="13" max="15" width="14.125" style="182" customWidth="1"/>
    <col min="16" max="16" width="11.625" style="182" bestFit="1" customWidth="1"/>
    <col min="17" max="16384" width="9.125" style="182" customWidth="1"/>
  </cols>
  <sheetData>
    <row r="1" spans="1:14" ht="10.5" customHeight="1">
      <c r="A1" s="181"/>
      <c r="B1" s="739"/>
      <c r="C1" s="739"/>
      <c r="D1" s="739"/>
      <c r="E1" s="740"/>
      <c r="F1" s="740"/>
      <c r="G1" s="740"/>
      <c r="H1" s="740"/>
      <c r="I1" s="740"/>
      <c r="J1" s="740"/>
      <c r="K1" s="740"/>
      <c r="L1" s="732"/>
      <c r="M1" s="733"/>
      <c r="N1" s="733"/>
    </row>
    <row r="2" spans="1:15" ht="32.25" customHeight="1">
      <c r="A2" s="181"/>
      <c r="B2" s="741" t="s">
        <v>658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</row>
    <row r="3" spans="1:15" ht="12.75" customHeight="1" thickBot="1">
      <c r="A3" s="181"/>
      <c r="B3" s="183"/>
      <c r="C3" s="183"/>
      <c r="D3" s="183"/>
      <c r="E3" s="183"/>
      <c r="N3" s="184"/>
      <c r="O3" s="184" t="s">
        <v>43</v>
      </c>
    </row>
    <row r="4" spans="1:15" ht="18.75" thickBot="1">
      <c r="A4" s="734" t="s">
        <v>64</v>
      </c>
      <c r="B4" s="735" t="s">
        <v>0</v>
      </c>
      <c r="C4" s="736" t="s">
        <v>467</v>
      </c>
      <c r="D4" s="737"/>
      <c r="E4" s="738"/>
      <c r="F4" s="736" t="s">
        <v>468</v>
      </c>
      <c r="G4" s="737"/>
      <c r="H4" s="737"/>
      <c r="I4" s="737"/>
      <c r="J4" s="737"/>
      <c r="K4" s="737"/>
      <c r="L4" s="737"/>
      <c r="M4" s="737"/>
      <c r="N4" s="737"/>
      <c r="O4" s="738"/>
    </row>
    <row r="5" spans="1:15" ht="39.75" customHeight="1" thickBot="1">
      <c r="A5" s="734"/>
      <c r="B5" s="735"/>
      <c r="C5" s="418" t="s">
        <v>469</v>
      </c>
      <c r="D5" s="418" t="s">
        <v>470</v>
      </c>
      <c r="E5" s="418" t="s">
        <v>471</v>
      </c>
      <c r="F5" s="418" t="s">
        <v>76</v>
      </c>
      <c r="G5" s="418">
        <v>2008</v>
      </c>
      <c r="H5" s="418">
        <v>2009</v>
      </c>
      <c r="I5" s="418">
        <v>2010</v>
      </c>
      <c r="J5" s="419">
        <v>2011</v>
      </c>
      <c r="K5" s="418">
        <v>2012</v>
      </c>
      <c r="L5" s="418">
        <v>2013</v>
      </c>
      <c r="M5" s="418">
        <v>2014</v>
      </c>
      <c r="N5" s="418">
        <v>2015</v>
      </c>
      <c r="O5" s="418">
        <v>2016</v>
      </c>
    </row>
    <row r="6" spans="1:15" ht="12" customHeight="1" thickBot="1">
      <c r="A6" s="185">
        <v>1</v>
      </c>
      <c r="B6" s="186">
        <v>2</v>
      </c>
      <c r="C6" s="186">
        <v>3</v>
      </c>
      <c r="D6" s="186">
        <v>4</v>
      </c>
      <c r="E6" s="186">
        <v>5</v>
      </c>
      <c r="F6" s="186">
        <v>6</v>
      </c>
      <c r="G6" s="474">
        <v>7</v>
      </c>
      <c r="H6" s="186">
        <v>8</v>
      </c>
      <c r="I6" s="186">
        <v>9</v>
      </c>
      <c r="J6" s="188">
        <v>10</v>
      </c>
      <c r="K6" s="186">
        <v>11</v>
      </c>
      <c r="L6" s="186">
        <v>12</v>
      </c>
      <c r="M6" s="187">
        <v>13</v>
      </c>
      <c r="N6" s="186">
        <v>14</v>
      </c>
      <c r="O6" s="186">
        <v>15</v>
      </c>
    </row>
    <row r="7" spans="1:15" s="193" customFormat="1" ht="17.25" thickBot="1">
      <c r="A7" s="189">
        <v>1</v>
      </c>
      <c r="B7" s="190" t="s">
        <v>472</v>
      </c>
      <c r="C7" s="191">
        <v>6781521</v>
      </c>
      <c r="D7" s="191">
        <v>7527155</v>
      </c>
      <c r="E7" s="191">
        <f>PWD!E128</f>
        <v>8079884</v>
      </c>
      <c r="F7" s="191">
        <f>PWD!F128</f>
        <v>8726858</v>
      </c>
      <c r="G7" s="191">
        <v>10000000</v>
      </c>
      <c r="H7" s="191">
        <v>9500000</v>
      </c>
      <c r="I7" s="191">
        <v>9300000</v>
      </c>
      <c r="J7" s="192">
        <v>9500000</v>
      </c>
      <c r="K7" s="191">
        <v>9700000</v>
      </c>
      <c r="L7" s="191">
        <v>9900000</v>
      </c>
      <c r="M7" s="191">
        <v>10100000</v>
      </c>
      <c r="N7" s="191">
        <v>10200000</v>
      </c>
      <c r="O7" s="191">
        <v>10600000</v>
      </c>
    </row>
    <row r="8" spans="1:15" s="193" customFormat="1" ht="17.25" thickBot="1">
      <c r="A8" s="189">
        <v>2</v>
      </c>
      <c r="B8" s="190" t="s">
        <v>473</v>
      </c>
      <c r="C8" s="191">
        <f>C9+C10</f>
        <v>6775859</v>
      </c>
      <c r="D8" s="191">
        <f aca="true" t="shared" si="0" ref="D8:N8">D9+D10</f>
        <v>7117474</v>
      </c>
      <c r="E8" s="191">
        <f t="shared" si="0"/>
        <v>8628386.84</v>
      </c>
      <c r="F8" s="191">
        <f>2!E165</f>
        <v>11420699.35</v>
      </c>
      <c r="G8" s="191">
        <f t="shared" si="0"/>
        <v>8700000</v>
      </c>
      <c r="H8" s="191">
        <f t="shared" si="0"/>
        <v>8700000</v>
      </c>
      <c r="I8" s="191">
        <f t="shared" si="0"/>
        <v>9100000</v>
      </c>
      <c r="J8" s="192">
        <f t="shared" si="0"/>
        <v>9300000</v>
      </c>
      <c r="K8" s="191">
        <f t="shared" si="0"/>
        <v>9500000</v>
      </c>
      <c r="L8" s="191">
        <f t="shared" si="0"/>
        <v>9700000</v>
      </c>
      <c r="M8" s="191">
        <v>9900000</v>
      </c>
      <c r="N8" s="191">
        <f t="shared" si="0"/>
        <v>10000000</v>
      </c>
      <c r="O8" s="191">
        <v>10100000</v>
      </c>
    </row>
    <row r="9" spans="1:15" s="202" customFormat="1" ht="15">
      <c r="A9" s="194">
        <v>3</v>
      </c>
      <c r="B9" s="195" t="s">
        <v>474</v>
      </c>
      <c r="C9" s="196">
        <v>6516686</v>
      </c>
      <c r="D9" s="197">
        <v>6916849</v>
      </c>
      <c r="E9" s="197">
        <f>PWW!E272+PWW!E273+PWW!E275+PWW!E276</f>
        <v>7852038</v>
      </c>
      <c r="F9" s="198">
        <f>PWW!F272+PWW!F273+PWW!F275+PWW!F276+PWW!F277</f>
        <v>8242658</v>
      </c>
      <c r="G9" s="198">
        <v>8000000</v>
      </c>
      <c r="H9" s="198">
        <v>8200000</v>
      </c>
      <c r="I9" s="198">
        <v>8700000</v>
      </c>
      <c r="J9" s="199">
        <v>8800000</v>
      </c>
      <c r="K9" s="200">
        <v>8900000</v>
      </c>
      <c r="L9" s="200">
        <v>9000000</v>
      </c>
      <c r="M9" s="200">
        <v>9100000</v>
      </c>
      <c r="N9" s="200">
        <v>9200000</v>
      </c>
      <c r="O9" s="201">
        <v>9300000</v>
      </c>
    </row>
    <row r="10" spans="1:15" s="202" customFormat="1" ht="15.75" thickBot="1">
      <c r="A10" s="203">
        <v>4</v>
      </c>
      <c r="B10" s="204" t="s">
        <v>475</v>
      </c>
      <c r="C10" s="205">
        <v>259173</v>
      </c>
      <c r="D10" s="206">
        <v>200625</v>
      </c>
      <c r="E10" s="206">
        <f>PWW!E274</f>
        <v>776348.84</v>
      </c>
      <c r="F10" s="207">
        <f>PWW!F274</f>
        <v>3178041.35</v>
      </c>
      <c r="G10" s="207">
        <v>700000</v>
      </c>
      <c r="H10" s="207">
        <v>500000</v>
      </c>
      <c r="I10" s="207">
        <v>400000</v>
      </c>
      <c r="J10" s="208">
        <v>500000</v>
      </c>
      <c r="K10" s="209">
        <v>600000</v>
      </c>
      <c r="L10" s="209">
        <v>700000</v>
      </c>
      <c r="M10" s="209">
        <v>900000</v>
      </c>
      <c r="N10" s="209">
        <v>800000</v>
      </c>
      <c r="O10" s="210">
        <v>700000</v>
      </c>
    </row>
    <row r="11" spans="1:15" s="202" customFormat="1" ht="17.25" thickBot="1">
      <c r="A11" s="189">
        <v>5</v>
      </c>
      <c r="B11" s="190" t="s">
        <v>476</v>
      </c>
      <c r="C11" s="211">
        <f>C7-C8</f>
        <v>5662</v>
      </c>
      <c r="D11" s="211">
        <f aca="true" t="shared" si="1" ref="D11:O11">D7-D8</f>
        <v>409681</v>
      </c>
      <c r="E11" s="211">
        <f>(E7-E8)</f>
        <v>-548502.8399999999</v>
      </c>
      <c r="F11" s="211">
        <f t="shared" si="1"/>
        <v>-2693841.3499999996</v>
      </c>
      <c r="G11" s="211">
        <f t="shared" si="1"/>
        <v>1300000</v>
      </c>
      <c r="H11" s="211">
        <f t="shared" si="1"/>
        <v>800000</v>
      </c>
      <c r="I11" s="211">
        <f t="shared" si="1"/>
        <v>200000</v>
      </c>
      <c r="J11" s="212">
        <f t="shared" si="1"/>
        <v>200000</v>
      </c>
      <c r="K11" s="211">
        <f t="shared" si="1"/>
        <v>200000</v>
      </c>
      <c r="L11" s="211">
        <f t="shared" si="1"/>
        <v>200000</v>
      </c>
      <c r="M11" s="211">
        <f t="shared" si="1"/>
        <v>200000</v>
      </c>
      <c r="N11" s="211">
        <f t="shared" si="1"/>
        <v>200000</v>
      </c>
      <c r="O11" s="211">
        <f t="shared" si="1"/>
        <v>500000</v>
      </c>
    </row>
    <row r="12" spans="1:15" s="202" customFormat="1" ht="17.25" thickBot="1">
      <c r="A12" s="189">
        <v>6</v>
      </c>
      <c r="B12" s="190" t="s">
        <v>477</v>
      </c>
      <c r="C12" s="211">
        <f>C13-C27</f>
        <v>136000</v>
      </c>
      <c r="D12" s="211">
        <f aca="true" t="shared" si="2" ref="D12:O12">D13-D27</f>
        <v>-377714</v>
      </c>
      <c r="E12" s="211">
        <f t="shared" si="2"/>
        <v>548503</v>
      </c>
      <c r="F12" s="211">
        <f t="shared" si="2"/>
        <v>2693841</v>
      </c>
      <c r="G12" s="211">
        <f t="shared" si="2"/>
        <v>-1242609</v>
      </c>
      <c r="H12" s="211">
        <f t="shared" si="2"/>
        <v>-700000</v>
      </c>
      <c r="I12" s="211">
        <f t="shared" si="2"/>
        <v>-150000</v>
      </c>
      <c r="J12" s="212">
        <f t="shared" si="2"/>
        <v>-150000</v>
      </c>
      <c r="K12" s="211">
        <f t="shared" si="2"/>
        <v>-150000</v>
      </c>
      <c r="L12" s="211">
        <f t="shared" si="2"/>
        <v>-150000</v>
      </c>
      <c r="M12" s="211">
        <f t="shared" si="2"/>
        <v>-150000</v>
      </c>
      <c r="N12" s="211">
        <f t="shared" si="2"/>
        <v>-100000</v>
      </c>
      <c r="O12" s="211">
        <f t="shared" si="2"/>
        <v>-94610</v>
      </c>
    </row>
    <row r="13" spans="1:15" s="202" customFormat="1" ht="33.75" thickBot="1">
      <c r="A13" s="189">
        <v>7</v>
      </c>
      <c r="B13" s="213" t="s">
        <v>478</v>
      </c>
      <c r="C13" s="214">
        <f>C14+C17+C18+C20+C22+C24+C25</f>
        <v>140000</v>
      </c>
      <c r="D13" s="214">
        <f aca="true" t="shared" si="3" ref="D13:O13">D14+D17+D18+D20+D22+D24+D25</f>
        <v>170286</v>
      </c>
      <c r="E13" s="214">
        <f t="shared" si="3"/>
        <v>797465</v>
      </c>
      <c r="F13" s="214">
        <f t="shared" si="3"/>
        <v>2957041</v>
      </c>
      <c r="G13" s="214">
        <f t="shared" si="3"/>
        <v>100000</v>
      </c>
      <c r="H13" s="214">
        <f t="shared" si="3"/>
        <v>0</v>
      </c>
      <c r="I13" s="215">
        <f t="shared" si="3"/>
        <v>0</v>
      </c>
      <c r="J13" s="216">
        <f t="shared" si="3"/>
        <v>0</v>
      </c>
      <c r="K13" s="214">
        <f t="shared" si="3"/>
        <v>0</v>
      </c>
      <c r="L13" s="214">
        <f t="shared" si="3"/>
        <v>0</v>
      </c>
      <c r="M13" s="214">
        <f t="shared" si="3"/>
        <v>0</v>
      </c>
      <c r="N13" s="214">
        <f t="shared" si="3"/>
        <v>0</v>
      </c>
      <c r="O13" s="215">
        <f t="shared" si="3"/>
        <v>0</v>
      </c>
    </row>
    <row r="14" spans="1:15" s="202" customFormat="1" ht="31.5">
      <c r="A14" s="194">
        <v>8</v>
      </c>
      <c r="B14" s="217" t="s">
        <v>479</v>
      </c>
      <c r="C14" s="218">
        <v>140000</v>
      </c>
      <c r="D14" s="219">
        <v>0</v>
      </c>
      <c r="E14" s="219">
        <f>354340</f>
        <v>354340</v>
      </c>
      <c r="F14" s="219">
        <v>2837041</v>
      </c>
      <c r="G14" s="220"/>
      <c r="H14" s="220"/>
      <c r="I14" s="198"/>
      <c r="J14" s="221"/>
      <c r="K14" s="221"/>
      <c r="L14" s="221"/>
      <c r="M14" s="221"/>
      <c r="N14" s="221"/>
      <c r="O14" s="222"/>
    </row>
    <row r="15" spans="1:15" s="202" customFormat="1" ht="60">
      <c r="A15" s="194">
        <v>9</v>
      </c>
      <c r="B15" s="223" t="s">
        <v>480</v>
      </c>
      <c r="C15" s="224"/>
      <c r="D15" s="225"/>
      <c r="E15" s="219">
        <v>354340</v>
      </c>
      <c r="F15" s="219">
        <v>2009041</v>
      </c>
      <c r="G15" s="220"/>
      <c r="H15" s="220"/>
      <c r="I15" s="219"/>
      <c r="J15" s="226"/>
      <c r="K15" s="226"/>
      <c r="L15" s="226"/>
      <c r="M15" s="226"/>
      <c r="N15" s="226"/>
      <c r="O15" s="227"/>
    </row>
    <row r="16" spans="1:15" s="202" customFormat="1" ht="75">
      <c r="A16" s="194">
        <v>10</v>
      </c>
      <c r="B16" s="223" t="s">
        <v>481</v>
      </c>
      <c r="C16" s="224"/>
      <c r="D16" s="225"/>
      <c r="E16" s="219">
        <v>301732</v>
      </c>
      <c r="F16" s="219">
        <v>1288652</v>
      </c>
      <c r="G16" s="220"/>
      <c r="H16" s="220"/>
      <c r="I16" s="219"/>
      <c r="J16" s="226"/>
      <c r="K16" s="226"/>
      <c r="L16" s="226"/>
      <c r="M16" s="226"/>
      <c r="N16" s="226"/>
      <c r="O16" s="227"/>
    </row>
    <row r="17" spans="1:15" s="202" customFormat="1" ht="15.75">
      <c r="A17" s="194">
        <v>11</v>
      </c>
      <c r="B17" s="217" t="s">
        <v>482</v>
      </c>
      <c r="C17" s="228"/>
      <c r="D17" s="225"/>
      <c r="E17" s="219"/>
      <c r="F17" s="219">
        <v>120000</v>
      </c>
      <c r="G17" s="220">
        <v>100000</v>
      </c>
      <c r="H17" s="220"/>
      <c r="I17" s="219"/>
      <c r="J17" s="226"/>
      <c r="K17" s="226"/>
      <c r="L17" s="226"/>
      <c r="M17" s="226"/>
      <c r="N17" s="226"/>
      <c r="O17" s="227"/>
    </row>
    <row r="18" spans="1:15" s="202" customFormat="1" ht="31.5">
      <c r="A18" s="194">
        <v>12</v>
      </c>
      <c r="B18" s="217" t="s">
        <v>483</v>
      </c>
      <c r="C18" s="228"/>
      <c r="D18" s="225"/>
      <c r="E18" s="219">
        <v>443125</v>
      </c>
      <c r="F18" s="219"/>
      <c r="G18" s="220"/>
      <c r="H18" s="220"/>
      <c r="I18" s="219"/>
      <c r="J18" s="226"/>
      <c r="K18" s="226"/>
      <c r="L18" s="226"/>
      <c r="M18" s="226"/>
      <c r="N18" s="226"/>
      <c r="O18" s="227"/>
    </row>
    <row r="19" spans="1:15" s="202" customFormat="1" ht="15">
      <c r="A19" s="194">
        <v>13</v>
      </c>
      <c r="B19" s="223" t="s">
        <v>484</v>
      </c>
      <c r="C19" s="224"/>
      <c r="D19" s="225"/>
      <c r="E19" s="219">
        <v>443125</v>
      </c>
      <c r="F19" s="219"/>
      <c r="G19" s="220"/>
      <c r="H19" s="220"/>
      <c r="I19" s="219"/>
      <c r="J19" s="226"/>
      <c r="K19" s="226"/>
      <c r="L19" s="226"/>
      <c r="M19" s="226"/>
      <c r="N19" s="226"/>
      <c r="O19" s="227"/>
    </row>
    <row r="20" spans="1:15" s="202" customFormat="1" ht="31.5">
      <c r="A20" s="194">
        <v>14</v>
      </c>
      <c r="B20" s="217" t="s">
        <v>485</v>
      </c>
      <c r="C20" s="228"/>
      <c r="D20" s="225"/>
      <c r="E20" s="219"/>
      <c r="F20" s="219"/>
      <c r="G20" s="220"/>
      <c r="H20" s="220"/>
      <c r="I20" s="219"/>
      <c r="J20" s="226"/>
      <c r="K20" s="226"/>
      <c r="L20" s="226"/>
      <c r="M20" s="226"/>
      <c r="N20" s="226"/>
      <c r="O20" s="227"/>
    </row>
    <row r="21" spans="1:15" s="202" customFormat="1" ht="60">
      <c r="A21" s="194">
        <v>15</v>
      </c>
      <c r="B21" s="223" t="s">
        <v>486</v>
      </c>
      <c r="C21" s="224"/>
      <c r="D21" s="225"/>
      <c r="E21" s="219"/>
      <c r="F21" s="219"/>
      <c r="G21" s="220"/>
      <c r="H21" s="220"/>
      <c r="I21" s="219"/>
      <c r="J21" s="226"/>
      <c r="K21" s="226"/>
      <c r="L21" s="226"/>
      <c r="M21" s="226"/>
      <c r="N21" s="226"/>
      <c r="O21" s="227"/>
    </row>
    <row r="22" spans="1:15" s="202" customFormat="1" ht="47.25">
      <c r="A22" s="194">
        <v>16</v>
      </c>
      <c r="B22" s="217" t="s">
        <v>487</v>
      </c>
      <c r="C22" s="229"/>
      <c r="D22" s="225"/>
      <c r="E22" s="219"/>
      <c r="F22" s="219"/>
      <c r="G22" s="220"/>
      <c r="H22" s="220"/>
      <c r="I22" s="219"/>
      <c r="J22" s="226"/>
      <c r="K22" s="226"/>
      <c r="L22" s="226"/>
      <c r="M22" s="226"/>
      <c r="N22" s="226"/>
      <c r="O22" s="227"/>
    </row>
    <row r="23" spans="1:15" s="202" customFormat="1" ht="45">
      <c r="A23" s="194">
        <v>17</v>
      </c>
      <c r="B23" s="223" t="s">
        <v>488</v>
      </c>
      <c r="C23" s="224"/>
      <c r="D23" s="225"/>
      <c r="E23" s="219"/>
      <c r="F23" s="219"/>
      <c r="G23" s="220"/>
      <c r="H23" s="220"/>
      <c r="I23" s="219"/>
      <c r="J23" s="226"/>
      <c r="K23" s="226"/>
      <c r="L23" s="226"/>
      <c r="M23" s="226"/>
      <c r="N23" s="226"/>
      <c r="O23" s="227"/>
    </row>
    <row r="24" spans="1:15" s="202" customFormat="1" ht="15.75">
      <c r="A24" s="194">
        <v>18</v>
      </c>
      <c r="B24" s="217" t="s">
        <v>489</v>
      </c>
      <c r="C24" s="229"/>
      <c r="D24" s="225"/>
      <c r="E24" s="219"/>
      <c r="F24" s="219"/>
      <c r="G24" s="220"/>
      <c r="H24" s="220"/>
      <c r="I24" s="219"/>
      <c r="J24" s="226"/>
      <c r="K24" s="226"/>
      <c r="L24" s="226"/>
      <c r="M24" s="226"/>
      <c r="N24" s="226"/>
      <c r="O24" s="227"/>
    </row>
    <row r="25" spans="1:15" s="202" customFormat="1" ht="31.5">
      <c r="A25" s="194">
        <v>19</v>
      </c>
      <c r="B25" s="217" t="s">
        <v>490</v>
      </c>
      <c r="C25" s="229"/>
      <c r="D25" s="219">
        <v>170286</v>
      </c>
      <c r="E25" s="219"/>
      <c r="F25" s="219"/>
      <c r="G25" s="220"/>
      <c r="H25" s="220"/>
      <c r="I25" s="219"/>
      <c r="J25" s="226"/>
      <c r="K25" s="226"/>
      <c r="L25" s="226"/>
      <c r="M25" s="226"/>
      <c r="N25" s="226"/>
      <c r="O25" s="227"/>
    </row>
    <row r="26" spans="1:15" s="202" customFormat="1" ht="15.75" thickBot="1">
      <c r="A26" s="203">
        <v>20</v>
      </c>
      <c r="B26" s="223" t="s">
        <v>491</v>
      </c>
      <c r="C26" s="230"/>
      <c r="D26" s="206">
        <v>138319</v>
      </c>
      <c r="E26" s="206"/>
      <c r="F26" s="206"/>
      <c r="G26" s="206"/>
      <c r="H26" s="206"/>
      <c r="I26" s="207"/>
      <c r="J26" s="231"/>
      <c r="K26" s="231"/>
      <c r="L26" s="231"/>
      <c r="M26" s="231"/>
      <c r="N26" s="231"/>
      <c r="O26" s="232"/>
    </row>
    <row r="27" spans="1:15" s="202" customFormat="1" ht="33.75" thickBot="1">
      <c r="A27" s="189">
        <v>21</v>
      </c>
      <c r="B27" s="213" t="s">
        <v>492</v>
      </c>
      <c r="C27" s="215">
        <f>C28+C31+C32+C33+C35+C37</f>
        <v>4000</v>
      </c>
      <c r="D27" s="215">
        <f aca="true" t="shared" si="4" ref="D27:O27">D28+D31+D32+D33+D35+D37</f>
        <v>548000</v>
      </c>
      <c r="E27" s="215">
        <f t="shared" si="4"/>
        <v>248962</v>
      </c>
      <c r="F27" s="215">
        <f t="shared" si="4"/>
        <v>263200</v>
      </c>
      <c r="G27" s="215">
        <f t="shared" si="4"/>
        <v>1342609</v>
      </c>
      <c r="H27" s="215">
        <f t="shared" si="4"/>
        <v>700000</v>
      </c>
      <c r="I27" s="215">
        <f t="shared" si="4"/>
        <v>150000</v>
      </c>
      <c r="J27" s="215">
        <f t="shared" si="4"/>
        <v>150000</v>
      </c>
      <c r="K27" s="215">
        <f t="shared" si="4"/>
        <v>150000</v>
      </c>
      <c r="L27" s="215">
        <f t="shared" si="4"/>
        <v>150000</v>
      </c>
      <c r="M27" s="215">
        <f t="shared" si="4"/>
        <v>150000</v>
      </c>
      <c r="N27" s="215">
        <f t="shared" si="4"/>
        <v>100000</v>
      </c>
      <c r="O27" s="215">
        <f t="shared" si="4"/>
        <v>94610</v>
      </c>
    </row>
    <row r="28" spans="1:16" s="202" customFormat="1" ht="31.5">
      <c r="A28" s="233">
        <v>22</v>
      </c>
      <c r="B28" s="217" t="s">
        <v>493</v>
      </c>
      <c r="C28" s="234">
        <v>4000</v>
      </c>
      <c r="D28" s="219">
        <v>48000</v>
      </c>
      <c r="E28" s="219">
        <f>48000+E29</f>
        <v>128962</v>
      </c>
      <c r="F28" s="219">
        <v>163200</v>
      </c>
      <c r="G28" s="269">
        <v>1342609</v>
      </c>
      <c r="H28" s="220">
        <v>700000</v>
      </c>
      <c r="I28" s="220">
        <v>150000</v>
      </c>
      <c r="J28" s="220">
        <v>150000</v>
      </c>
      <c r="K28" s="220">
        <v>150000</v>
      </c>
      <c r="L28" s="220">
        <v>150000</v>
      </c>
      <c r="M28" s="220">
        <v>150000</v>
      </c>
      <c r="N28" s="220">
        <v>100000</v>
      </c>
      <c r="O28" s="220">
        <v>94610</v>
      </c>
      <c r="P28" s="524"/>
    </row>
    <row r="29" spans="1:16" s="202" customFormat="1" ht="60">
      <c r="A29" s="203">
        <v>23</v>
      </c>
      <c r="B29" s="223" t="s">
        <v>494</v>
      </c>
      <c r="C29" s="235"/>
      <c r="D29" s="225"/>
      <c r="E29" s="219">
        <v>80962</v>
      </c>
      <c r="F29" s="219">
        <v>123200</v>
      </c>
      <c r="G29" s="269">
        <v>1098609</v>
      </c>
      <c r="H29" s="220">
        <v>600000</v>
      </c>
      <c r="I29" s="220">
        <v>115610</v>
      </c>
      <c r="J29" s="220">
        <v>115000</v>
      </c>
      <c r="K29" s="220">
        <v>115000</v>
      </c>
      <c r="L29" s="220">
        <v>115000</v>
      </c>
      <c r="M29" s="220"/>
      <c r="N29" s="220"/>
      <c r="O29" s="236"/>
      <c r="P29" s="524"/>
    </row>
    <row r="30" spans="1:15" s="193" customFormat="1" ht="75">
      <c r="A30" s="194">
        <v>24</v>
      </c>
      <c r="B30" s="237" t="s">
        <v>495</v>
      </c>
      <c r="C30" s="235"/>
      <c r="D30" s="225"/>
      <c r="E30" s="219">
        <v>80962</v>
      </c>
      <c r="F30" s="219">
        <v>115200</v>
      </c>
      <c r="G30" s="220">
        <v>916172</v>
      </c>
      <c r="H30" s="220">
        <v>478050</v>
      </c>
      <c r="I30" s="219"/>
      <c r="J30" s="238"/>
      <c r="K30" s="226"/>
      <c r="L30" s="226"/>
      <c r="M30" s="226"/>
      <c r="N30" s="226"/>
      <c r="O30" s="227"/>
    </row>
    <row r="31" spans="1:15" s="202" customFormat="1" ht="15.75">
      <c r="A31" s="233">
        <v>25</v>
      </c>
      <c r="B31" s="217" t="s">
        <v>496</v>
      </c>
      <c r="C31" s="218"/>
      <c r="D31" s="225"/>
      <c r="E31" s="219">
        <v>120000</v>
      </c>
      <c r="F31" s="219">
        <v>100000</v>
      </c>
      <c r="G31" s="220"/>
      <c r="H31" s="220"/>
      <c r="I31" s="219"/>
      <c r="J31" s="238"/>
      <c r="K31" s="226"/>
      <c r="L31" s="226"/>
      <c r="M31" s="226"/>
      <c r="N31" s="226"/>
      <c r="O31" s="227"/>
    </row>
    <row r="32" spans="1:15" s="202" customFormat="1" ht="15.75">
      <c r="A32" s="194">
        <v>26</v>
      </c>
      <c r="B32" s="217" t="s">
        <v>497</v>
      </c>
      <c r="C32" s="218"/>
      <c r="D32" s="225">
        <v>500000</v>
      </c>
      <c r="E32" s="219"/>
      <c r="F32" s="219"/>
      <c r="G32" s="220"/>
      <c r="H32" s="220"/>
      <c r="I32" s="219"/>
      <c r="J32" s="238"/>
      <c r="K32" s="226"/>
      <c r="L32" s="226"/>
      <c r="M32" s="226"/>
      <c r="N32" s="226"/>
      <c r="O32" s="227"/>
    </row>
    <row r="33" spans="1:15" s="202" customFormat="1" ht="31.5">
      <c r="A33" s="194">
        <v>27</v>
      </c>
      <c r="B33" s="217" t="s">
        <v>498</v>
      </c>
      <c r="C33" s="218"/>
      <c r="D33" s="225"/>
      <c r="E33" s="219"/>
      <c r="F33" s="219"/>
      <c r="G33" s="220"/>
      <c r="H33" s="220"/>
      <c r="I33" s="219"/>
      <c r="J33" s="238"/>
      <c r="K33" s="226"/>
      <c r="L33" s="226"/>
      <c r="M33" s="226"/>
      <c r="N33" s="226"/>
      <c r="O33" s="227"/>
    </row>
    <row r="34" spans="1:15" s="202" customFormat="1" ht="45">
      <c r="A34" s="194">
        <v>28</v>
      </c>
      <c r="B34" s="223" t="s">
        <v>499</v>
      </c>
      <c r="C34" s="235"/>
      <c r="D34" s="225"/>
      <c r="E34" s="219"/>
      <c r="F34" s="219"/>
      <c r="G34" s="220"/>
      <c r="H34" s="220"/>
      <c r="I34" s="219"/>
      <c r="J34" s="238"/>
      <c r="K34" s="226"/>
      <c r="L34" s="226"/>
      <c r="M34" s="226"/>
      <c r="N34" s="226"/>
      <c r="O34" s="227"/>
    </row>
    <row r="35" spans="1:15" s="202" customFormat="1" ht="31.5">
      <c r="A35" s="194">
        <v>29</v>
      </c>
      <c r="B35" s="217" t="s">
        <v>500</v>
      </c>
      <c r="C35" s="218"/>
      <c r="D35" s="225"/>
      <c r="E35" s="219"/>
      <c r="F35" s="219"/>
      <c r="G35" s="220"/>
      <c r="H35" s="220"/>
      <c r="I35" s="219"/>
      <c r="J35" s="238"/>
      <c r="K35" s="226"/>
      <c r="L35" s="226"/>
      <c r="M35" s="226"/>
      <c r="N35" s="226"/>
      <c r="O35" s="227"/>
    </row>
    <row r="36" spans="1:15" s="202" customFormat="1" ht="45">
      <c r="A36" s="194">
        <v>30</v>
      </c>
      <c r="B36" s="223" t="s">
        <v>501</v>
      </c>
      <c r="C36" s="235"/>
      <c r="D36" s="225"/>
      <c r="E36" s="219"/>
      <c r="F36" s="219"/>
      <c r="G36" s="220"/>
      <c r="H36" s="220"/>
      <c r="I36" s="219"/>
      <c r="J36" s="238"/>
      <c r="K36" s="226"/>
      <c r="L36" s="226"/>
      <c r="M36" s="226"/>
      <c r="N36" s="226"/>
      <c r="O36" s="227"/>
    </row>
    <row r="37" spans="1:15" s="202" customFormat="1" ht="16.5" thickBot="1">
      <c r="A37" s="194">
        <v>31</v>
      </c>
      <c r="B37" s="217" t="s">
        <v>502</v>
      </c>
      <c r="C37" s="218"/>
      <c r="D37" s="225"/>
      <c r="E37" s="219"/>
      <c r="F37" s="219"/>
      <c r="G37" s="220"/>
      <c r="H37" s="220"/>
      <c r="I37" s="207"/>
      <c r="J37" s="239"/>
      <c r="K37" s="231"/>
      <c r="L37" s="231"/>
      <c r="M37" s="231"/>
      <c r="N37" s="231"/>
      <c r="O37" s="232"/>
    </row>
    <row r="38" spans="1:15" s="202" customFormat="1" ht="17.25" thickBot="1">
      <c r="A38" s="189">
        <v>32</v>
      </c>
      <c r="B38" s="190" t="s">
        <v>503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</row>
    <row r="39" spans="1:15" s="193" customFormat="1" ht="17.25" thickBot="1">
      <c r="A39" s="189">
        <v>33</v>
      </c>
      <c r="B39" s="190" t="s">
        <v>504</v>
      </c>
      <c r="C39" s="240">
        <f aca="true" t="shared" si="5" ref="C39:O39">C40+C41+C42+C43+C44+C47</f>
        <v>161833</v>
      </c>
      <c r="D39" s="240">
        <f t="shared" si="5"/>
        <v>88000</v>
      </c>
      <c r="E39" s="240">
        <f t="shared" si="5"/>
        <v>313378</v>
      </c>
      <c r="F39" s="240">
        <f t="shared" si="5"/>
        <v>2987219</v>
      </c>
      <c r="G39" s="240">
        <f t="shared" si="5"/>
        <v>1644610</v>
      </c>
      <c r="H39" s="240">
        <f t="shared" si="5"/>
        <v>944610</v>
      </c>
      <c r="I39" s="240">
        <f t="shared" si="5"/>
        <v>794610</v>
      </c>
      <c r="J39" s="240">
        <f t="shared" si="5"/>
        <v>644610</v>
      </c>
      <c r="K39" s="240">
        <f t="shared" si="5"/>
        <v>494610</v>
      </c>
      <c r="L39" s="240">
        <f t="shared" si="5"/>
        <v>344610</v>
      </c>
      <c r="M39" s="240">
        <f t="shared" si="5"/>
        <v>194610</v>
      </c>
      <c r="N39" s="240">
        <f t="shared" si="5"/>
        <v>94610</v>
      </c>
      <c r="O39" s="240">
        <f t="shared" si="5"/>
        <v>0</v>
      </c>
    </row>
    <row r="40" spans="1:15" s="202" customFormat="1" ht="15.75">
      <c r="A40" s="194">
        <v>34</v>
      </c>
      <c r="B40" s="241" t="s">
        <v>505</v>
      </c>
      <c r="C40" s="242"/>
      <c r="D40" s="242"/>
      <c r="E40" s="243"/>
      <c r="F40" s="243"/>
      <c r="G40" s="244"/>
      <c r="H40" s="243"/>
      <c r="I40" s="245"/>
      <c r="J40" s="245"/>
      <c r="K40" s="245"/>
      <c r="L40" s="245"/>
      <c r="M40" s="245"/>
      <c r="N40" s="245"/>
      <c r="O40" s="246"/>
    </row>
    <row r="41" spans="1:15" s="202" customFormat="1" ht="15.75">
      <c r="A41" s="194">
        <v>35</v>
      </c>
      <c r="B41" s="241" t="s">
        <v>506</v>
      </c>
      <c r="C41" s="225">
        <v>136000</v>
      </c>
      <c r="D41" s="225">
        <v>88000</v>
      </c>
      <c r="E41" s="220">
        <f>D41-E28+E14-E49</f>
        <v>92608</v>
      </c>
      <c r="F41" s="220">
        <v>1592997</v>
      </c>
      <c r="G41" s="269">
        <v>1166560</v>
      </c>
      <c r="H41" s="220">
        <f aca="true" t="shared" si="6" ref="H41:O41">G41+H14-H28+H30</f>
        <v>944610</v>
      </c>
      <c r="I41" s="220">
        <f>H41+I14-I28+I30</f>
        <v>794610</v>
      </c>
      <c r="J41" s="220">
        <f t="shared" si="6"/>
        <v>644610</v>
      </c>
      <c r="K41" s="220">
        <f t="shared" si="6"/>
        <v>494610</v>
      </c>
      <c r="L41" s="220">
        <f t="shared" si="6"/>
        <v>344610</v>
      </c>
      <c r="M41" s="220">
        <f t="shared" si="6"/>
        <v>194610</v>
      </c>
      <c r="N41" s="220">
        <f t="shared" si="6"/>
        <v>94610</v>
      </c>
      <c r="O41" s="220">
        <f t="shared" si="6"/>
        <v>0</v>
      </c>
    </row>
    <row r="42" spans="1:15" s="202" customFormat="1" ht="15.75">
      <c r="A42" s="194">
        <v>36</v>
      </c>
      <c r="B42" s="247" t="s">
        <v>507</v>
      </c>
      <c r="C42" s="248"/>
      <c r="D42" s="225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49"/>
    </row>
    <row r="43" spans="1:15" s="202" customFormat="1" ht="18.75">
      <c r="A43" s="194">
        <v>37</v>
      </c>
      <c r="B43" s="247" t="s">
        <v>508</v>
      </c>
      <c r="C43" s="248"/>
      <c r="D43" s="225"/>
      <c r="E43" s="220"/>
      <c r="F43" s="220"/>
      <c r="G43" s="220"/>
      <c r="H43" s="220"/>
      <c r="I43" s="219"/>
      <c r="J43" s="219"/>
      <c r="K43" s="219"/>
      <c r="L43" s="219"/>
      <c r="M43" s="219"/>
      <c r="N43" s="219"/>
      <c r="O43" s="249"/>
    </row>
    <row r="44" spans="1:15" s="202" customFormat="1" ht="15.75">
      <c r="A44" s="194">
        <v>38</v>
      </c>
      <c r="B44" s="247" t="s">
        <v>509</v>
      </c>
      <c r="C44" s="248">
        <v>25833</v>
      </c>
      <c r="D44" s="250"/>
      <c r="E44" s="251"/>
      <c r="F44" s="251"/>
      <c r="G44" s="251"/>
      <c r="H44" s="251"/>
      <c r="I44" s="252"/>
      <c r="J44" s="252"/>
      <c r="K44" s="252"/>
      <c r="L44" s="252"/>
      <c r="M44" s="252"/>
      <c r="N44" s="252"/>
      <c r="O44" s="253"/>
    </row>
    <row r="45" spans="1:15" s="202" customFormat="1" ht="30">
      <c r="A45" s="194">
        <v>39</v>
      </c>
      <c r="B45" s="254" t="s">
        <v>510</v>
      </c>
      <c r="C45" s="248"/>
      <c r="D45" s="250"/>
      <c r="E45" s="251"/>
      <c r="F45" s="251"/>
      <c r="G45" s="251"/>
      <c r="H45" s="251"/>
      <c r="I45" s="252"/>
      <c r="J45" s="252"/>
      <c r="K45" s="252"/>
      <c r="L45" s="252"/>
      <c r="M45" s="252"/>
      <c r="N45" s="252"/>
      <c r="O45" s="253"/>
    </row>
    <row r="46" spans="1:15" s="202" customFormat="1" ht="39.75" customHeight="1">
      <c r="A46" s="194">
        <v>40</v>
      </c>
      <c r="B46" s="254" t="s">
        <v>511</v>
      </c>
      <c r="C46" s="248">
        <v>25833</v>
      </c>
      <c r="D46" s="250"/>
      <c r="E46" s="251"/>
      <c r="F46" s="251"/>
      <c r="G46" s="251"/>
      <c r="H46" s="251"/>
      <c r="I46" s="252"/>
      <c r="J46" s="252"/>
      <c r="K46" s="252"/>
      <c r="L46" s="252"/>
      <c r="M46" s="252"/>
      <c r="N46" s="252"/>
      <c r="O46" s="253"/>
    </row>
    <row r="47" spans="1:15" s="202" customFormat="1" ht="47.25">
      <c r="A47" s="728">
        <v>41</v>
      </c>
      <c r="B47" s="255" t="s">
        <v>512</v>
      </c>
      <c r="C47" s="256">
        <f aca="true" t="shared" si="7" ref="C47:O47">C48+C49+C50</f>
        <v>0</v>
      </c>
      <c r="D47" s="256">
        <f t="shared" si="7"/>
        <v>0</v>
      </c>
      <c r="E47" s="256">
        <f t="shared" si="7"/>
        <v>220770</v>
      </c>
      <c r="F47" s="256">
        <f t="shared" si="7"/>
        <v>1394222</v>
      </c>
      <c r="G47" s="256">
        <f t="shared" si="7"/>
        <v>478050</v>
      </c>
      <c r="H47" s="256">
        <f t="shared" si="7"/>
        <v>0</v>
      </c>
      <c r="I47" s="256">
        <f t="shared" si="7"/>
        <v>0</v>
      </c>
      <c r="J47" s="256">
        <f t="shared" si="7"/>
        <v>0</v>
      </c>
      <c r="K47" s="256">
        <f t="shared" si="7"/>
        <v>0</v>
      </c>
      <c r="L47" s="256">
        <f t="shared" si="7"/>
        <v>0</v>
      </c>
      <c r="M47" s="256">
        <f t="shared" si="7"/>
        <v>0</v>
      </c>
      <c r="N47" s="256">
        <f t="shared" si="7"/>
        <v>0</v>
      </c>
      <c r="O47" s="257">
        <f t="shared" si="7"/>
        <v>0</v>
      </c>
    </row>
    <row r="48" spans="1:15" s="202" customFormat="1" ht="15">
      <c r="A48" s="729"/>
      <c r="B48" s="258" t="s">
        <v>513</v>
      </c>
      <c r="C48" s="248"/>
      <c r="D48" s="250"/>
      <c r="E48" s="252"/>
      <c r="F48" s="252"/>
      <c r="G48" s="251"/>
      <c r="H48" s="251"/>
      <c r="I48" s="252"/>
      <c r="J48" s="226"/>
      <c r="K48" s="226"/>
      <c r="L48" s="226"/>
      <c r="M48" s="226"/>
      <c r="N48" s="226"/>
      <c r="O48" s="227"/>
    </row>
    <row r="49" spans="1:15" s="202" customFormat="1" ht="15">
      <c r="A49" s="729"/>
      <c r="B49" s="258" t="s">
        <v>514</v>
      </c>
      <c r="C49" s="248"/>
      <c r="D49" s="250"/>
      <c r="E49" s="252">
        <v>220770</v>
      </c>
      <c r="F49" s="252">
        <v>1394222</v>
      </c>
      <c r="G49" s="251">
        <v>478050</v>
      </c>
      <c r="H49" s="251">
        <v>0</v>
      </c>
      <c r="I49" s="252"/>
      <c r="J49" s="226"/>
      <c r="K49" s="226"/>
      <c r="L49" s="226"/>
      <c r="M49" s="226"/>
      <c r="N49" s="226"/>
      <c r="O49" s="227"/>
    </row>
    <row r="50" spans="1:15" s="202" customFormat="1" ht="15.75" thickBot="1">
      <c r="A50" s="729"/>
      <c r="B50" s="258" t="s">
        <v>515</v>
      </c>
      <c r="C50" s="259"/>
      <c r="D50" s="260"/>
      <c r="E50" s="261"/>
      <c r="F50" s="261"/>
      <c r="G50" s="262"/>
      <c r="H50" s="262"/>
      <c r="I50" s="263"/>
      <c r="J50" s="231"/>
      <c r="K50" s="231"/>
      <c r="L50" s="231"/>
      <c r="M50" s="231"/>
      <c r="N50" s="231"/>
      <c r="O50" s="232"/>
    </row>
    <row r="51" spans="1:15" s="193" customFormat="1" ht="33.75" thickBot="1">
      <c r="A51" s="189">
        <v>42</v>
      </c>
      <c r="B51" s="264" t="s">
        <v>516</v>
      </c>
      <c r="C51" s="265">
        <f>C39/C7*100</f>
        <v>2.386382052049975</v>
      </c>
      <c r="D51" s="265">
        <f aca="true" t="shared" si="8" ref="D51:O51">D39/D7*100</f>
        <v>1.1691004104472407</v>
      </c>
      <c r="E51" s="265">
        <f t="shared" si="8"/>
        <v>3.8784962754415777</v>
      </c>
      <c r="F51" s="265">
        <f t="shared" si="8"/>
        <v>34.23017768823556</v>
      </c>
      <c r="G51" s="265">
        <f t="shared" si="8"/>
        <v>16.4461</v>
      </c>
      <c r="H51" s="265">
        <f t="shared" si="8"/>
        <v>9.943263157894737</v>
      </c>
      <c r="I51" s="265">
        <f t="shared" si="8"/>
        <v>8.544193548387097</v>
      </c>
      <c r="J51" s="265">
        <f t="shared" si="8"/>
        <v>6.785368421052632</v>
      </c>
      <c r="K51" s="265">
        <f t="shared" si="8"/>
        <v>5.099072164948454</v>
      </c>
      <c r="L51" s="265">
        <f t="shared" si="8"/>
        <v>3.480909090909091</v>
      </c>
      <c r="M51" s="265">
        <f t="shared" si="8"/>
        <v>1.9268316831683168</v>
      </c>
      <c r="N51" s="265">
        <f t="shared" si="8"/>
        <v>0.9275490196078432</v>
      </c>
      <c r="O51" s="265">
        <f t="shared" si="8"/>
        <v>0</v>
      </c>
    </row>
    <row r="52" spans="1:15" s="193" customFormat="1" ht="33.75" thickBot="1">
      <c r="A52" s="189">
        <v>43</v>
      </c>
      <c r="B52" s="264" t="s">
        <v>517</v>
      </c>
      <c r="C52" s="265">
        <f>(C39-C47)/C7*100</f>
        <v>2.386382052049975</v>
      </c>
      <c r="D52" s="265">
        <f aca="true" t="shared" si="9" ref="D52:O52">(D39-D47)/D7*100</f>
        <v>1.1691004104472407</v>
      </c>
      <c r="E52" s="265">
        <f t="shared" si="9"/>
        <v>1.1461550685628656</v>
      </c>
      <c r="F52" s="265">
        <f t="shared" si="9"/>
        <v>18.253958068299035</v>
      </c>
      <c r="G52" s="265">
        <f t="shared" si="9"/>
        <v>11.6656</v>
      </c>
      <c r="H52" s="265">
        <f t="shared" si="9"/>
        <v>9.943263157894737</v>
      </c>
      <c r="I52" s="265">
        <f t="shared" si="9"/>
        <v>8.544193548387097</v>
      </c>
      <c r="J52" s="265">
        <f t="shared" si="9"/>
        <v>6.785368421052632</v>
      </c>
      <c r="K52" s="265">
        <f t="shared" si="9"/>
        <v>5.099072164948454</v>
      </c>
      <c r="L52" s="265">
        <f t="shared" si="9"/>
        <v>3.480909090909091</v>
      </c>
      <c r="M52" s="265">
        <f t="shared" si="9"/>
        <v>1.9268316831683168</v>
      </c>
      <c r="N52" s="265">
        <f t="shared" si="9"/>
        <v>0.9275490196078432</v>
      </c>
      <c r="O52" s="265">
        <f t="shared" si="9"/>
        <v>0</v>
      </c>
    </row>
    <row r="53" spans="1:15" s="193" customFormat="1" ht="33.75" thickBot="1">
      <c r="A53" s="189">
        <v>44</v>
      </c>
      <c r="B53" s="264" t="s">
        <v>518</v>
      </c>
      <c r="C53" s="266">
        <f>C54+C55+C56+C57+C58</f>
        <v>5935</v>
      </c>
      <c r="D53" s="266">
        <f aca="true" t="shared" si="10" ref="D53:O53">D54+D55+D56+D57+D58</f>
        <v>54000</v>
      </c>
      <c r="E53" s="266">
        <f t="shared" si="10"/>
        <v>142670</v>
      </c>
      <c r="F53" s="266">
        <f t="shared" si="10"/>
        <v>173000</v>
      </c>
      <c r="G53" s="266">
        <f t="shared" si="10"/>
        <v>1450000</v>
      </c>
      <c r="H53" s="266">
        <f t="shared" si="10"/>
        <v>838000</v>
      </c>
      <c r="I53" s="266">
        <f t="shared" si="10"/>
        <v>218000</v>
      </c>
      <c r="J53" s="266">
        <f t="shared" si="10"/>
        <v>206000</v>
      </c>
      <c r="K53" s="266">
        <f t="shared" si="10"/>
        <v>195000</v>
      </c>
      <c r="L53" s="266">
        <f t="shared" si="10"/>
        <v>185000</v>
      </c>
      <c r="M53" s="266">
        <f t="shared" si="10"/>
        <v>175000</v>
      </c>
      <c r="N53" s="266">
        <f t="shared" si="10"/>
        <v>164000</v>
      </c>
      <c r="O53" s="266">
        <f t="shared" si="10"/>
        <v>102000</v>
      </c>
    </row>
    <row r="54" spans="1:15" s="193" customFormat="1" ht="16.5">
      <c r="A54" s="194">
        <v>45</v>
      </c>
      <c r="B54" s="267" t="s">
        <v>519</v>
      </c>
      <c r="C54" s="268">
        <v>5935</v>
      </c>
      <c r="D54" s="268">
        <v>54000</v>
      </c>
      <c r="E54" s="268">
        <f>56000+4000</f>
        <v>60000</v>
      </c>
      <c r="F54" s="268">
        <f>40000+8000+5000</f>
        <v>53000</v>
      </c>
      <c r="G54" s="269">
        <v>500000</v>
      </c>
      <c r="H54" s="269">
        <v>338000</v>
      </c>
      <c r="I54" s="269">
        <v>218000</v>
      </c>
      <c r="J54" s="200">
        <v>206000</v>
      </c>
      <c r="K54" s="200">
        <v>195000</v>
      </c>
      <c r="L54" s="200">
        <v>185000</v>
      </c>
      <c r="M54" s="200">
        <v>175000</v>
      </c>
      <c r="N54" s="200">
        <v>164000</v>
      </c>
      <c r="O54" s="201">
        <v>102000</v>
      </c>
    </row>
    <row r="55" spans="1:15" s="193" customFormat="1" ht="16.5">
      <c r="A55" s="194">
        <v>46</v>
      </c>
      <c r="B55" s="267" t="s">
        <v>520</v>
      </c>
      <c r="C55" s="248"/>
      <c r="D55" s="248"/>
      <c r="E55" s="268"/>
      <c r="F55" s="268"/>
      <c r="G55" s="269"/>
      <c r="H55" s="269"/>
      <c r="I55" s="269"/>
      <c r="J55" s="270"/>
      <c r="K55" s="270"/>
      <c r="L55" s="270"/>
      <c r="M55" s="270"/>
      <c r="N55" s="270"/>
      <c r="O55" s="271"/>
    </row>
    <row r="56" spans="1:15" s="193" customFormat="1" ht="31.5">
      <c r="A56" s="194">
        <v>47</v>
      </c>
      <c r="B56" s="272" t="s">
        <v>521</v>
      </c>
      <c r="C56" s="248"/>
      <c r="D56" s="248"/>
      <c r="E56" s="268"/>
      <c r="F56" s="268"/>
      <c r="G56" s="269"/>
      <c r="H56" s="269"/>
      <c r="I56" s="269"/>
      <c r="J56" s="270"/>
      <c r="K56" s="270"/>
      <c r="L56" s="270"/>
      <c r="M56" s="270"/>
      <c r="N56" s="270"/>
      <c r="O56" s="271"/>
    </row>
    <row r="57" spans="1:15" s="193" customFormat="1" ht="31.5">
      <c r="A57" s="194">
        <v>48</v>
      </c>
      <c r="B57" s="273" t="s">
        <v>522</v>
      </c>
      <c r="C57" s="259"/>
      <c r="D57" s="259"/>
      <c r="E57" s="274"/>
      <c r="F57" s="274"/>
      <c r="G57" s="275"/>
      <c r="H57" s="275"/>
      <c r="I57" s="275"/>
      <c r="J57" s="270"/>
      <c r="K57" s="270"/>
      <c r="L57" s="270"/>
      <c r="M57" s="270"/>
      <c r="N57" s="270"/>
      <c r="O57" s="271"/>
    </row>
    <row r="58" spans="1:15" s="193" customFormat="1" ht="47.25">
      <c r="A58" s="730">
        <v>49</v>
      </c>
      <c r="B58" s="272" t="s">
        <v>523</v>
      </c>
      <c r="C58" s="268">
        <f>C59+C60+C61</f>
        <v>0</v>
      </c>
      <c r="D58" s="268">
        <f>D59+D60+D61</f>
        <v>0</v>
      </c>
      <c r="E58" s="268">
        <f>E59+E60+E61</f>
        <v>82670</v>
      </c>
      <c r="F58" s="268">
        <f aca="true" t="shared" si="11" ref="F58:O58">F59+F60+F61</f>
        <v>120000</v>
      </c>
      <c r="G58" s="268">
        <f t="shared" si="11"/>
        <v>950000</v>
      </c>
      <c r="H58" s="268">
        <f t="shared" si="11"/>
        <v>500000</v>
      </c>
      <c r="I58" s="269">
        <f t="shared" si="11"/>
        <v>0</v>
      </c>
      <c r="J58" s="268">
        <f t="shared" si="11"/>
        <v>0</v>
      </c>
      <c r="K58" s="268">
        <f t="shared" si="11"/>
        <v>0</v>
      </c>
      <c r="L58" s="268">
        <f t="shared" si="11"/>
        <v>0</v>
      </c>
      <c r="M58" s="268">
        <f t="shared" si="11"/>
        <v>0</v>
      </c>
      <c r="N58" s="268">
        <f t="shared" si="11"/>
        <v>0</v>
      </c>
      <c r="O58" s="276">
        <f t="shared" si="11"/>
        <v>0</v>
      </c>
    </row>
    <row r="59" spans="1:15" s="193" customFormat="1" ht="16.5">
      <c r="A59" s="730"/>
      <c r="B59" s="277" t="s">
        <v>524</v>
      </c>
      <c r="C59" s="248"/>
      <c r="D59" s="248"/>
      <c r="E59" s="268"/>
      <c r="F59" s="268"/>
      <c r="G59" s="269"/>
      <c r="H59" s="269"/>
      <c r="I59" s="269"/>
      <c r="J59" s="270"/>
      <c r="K59" s="270"/>
      <c r="L59" s="270"/>
      <c r="M59" s="270"/>
      <c r="N59" s="270"/>
      <c r="O59" s="271"/>
    </row>
    <row r="60" spans="1:15" s="193" customFormat="1" ht="16.5">
      <c r="A60" s="730"/>
      <c r="B60" s="277" t="s">
        <v>525</v>
      </c>
      <c r="C60" s="248"/>
      <c r="D60" s="248"/>
      <c r="E60" s="268">
        <v>82670</v>
      </c>
      <c r="F60" s="268">
        <v>120000</v>
      </c>
      <c r="G60" s="269">
        <v>950000</v>
      </c>
      <c r="H60" s="269">
        <v>500000</v>
      </c>
      <c r="I60" s="269"/>
      <c r="J60" s="270"/>
      <c r="K60" s="270"/>
      <c r="L60" s="270"/>
      <c r="M60" s="270"/>
      <c r="N60" s="270"/>
      <c r="O60" s="271"/>
    </row>
    <row r="61" spans="1:15" s="193" customFormat="1" ht="17.25" thickBot="1">
      <c r="A61" s="731"/>
      <c r="B61" s="278" t="s">
        <v>526</v>
      </c>
      <c r="C61" s="259"/>
      <c r="D61" s="259"/>
      <c r="E61" s="274"/>
      <c r="F61" s="274"/>
      <c r="G61" s="275"/>
      <c r="H61" s="275"/>
      <c r="I61" s="275"/>
      <c r="J61" s="279"/>
      <c r="K61" s="279"/>
      <c r="L61" s="279"/>
      <c r="M61" s="279"/>
      <c r="N61" s="279"/>
      <c r="O61" s="280"/>
    </row>
    <row r="62" spans="1:15" s="193" customFormat="1" ht="33.75" thickBot="1">
      <c r="A62" s="189">
        <v>50</v>
      </c>
      <c r="B62" s="264" t="s">
        <v>527</v>
      </c>
      <c r="C62" s="281">
        <f>C53/C7*100</f>
        <v>0.0875172398640364</v>
      </c>
      <c r="D62" s="281">
        <f aca="true" t="shared" si="12" ref="D62:O62">D53/D7*100</f>
        <v>0.717402524592625</v>
      </c>
      <c r="E62" s="281">
        <f t="shared" si="12"/>
        <v>1.7657431715603837</v>
      </c>
      <c r="F62" s="281">
        <f t="shared" si="12"/>
        <v>1.982385871295259</v>
      </c>
      <c r="G62" s="281">
        <f t="shared" si="12"/>
        <v>14.499999999999998</v>
      </c>
      <c r="H62" s="281">
        <f t="shared" si="12"/>
        <v>8.821052631578947</v>
      </c>
      <c r="I62" s="281">
        <f t="shared" si="12"/>
        <v>2.3440860215053765</v>
      </c>
      <c r="J62" s="281">
        <f t="shared" si="12"/>
        <v>2.168421052631579</v>
      </c>
      <c r="K62" s="281">
        <f t="shared" si="12"/>
        <v>2.0103092783505154</v>
      </c>
      <c r="L62" s="281">
        <f t="shared" si="12"/>
        <v>1.8686868686868685</v>
      </c>
      <c r="M62" s="281">
        <f t="shared" si="12"/>
        <v>1.7326732673267329</v>
      </c>
      <c r="N62" s="281">
        <f t="shared" si="12"/>
        <v>1.607843137254902</v>
      </c>
      <c r="O62" s="281">
        <f t="shared" si="12"/>
        <v>0.9622641509433961</v>
      </c>
    </row>
    <row r="63" spans="1:15" s="193" customFormat="1" ht="33.75" thickBot="1">
      <c r="A63" s="189">
        <v>51</v>
      </c>
      <c r="B63" s="264" t="s">
        <v>528</v>
      </c>
      <c r="C63" s="281">
        <f>(C53-C58)/C7*100</f>
        <v>0.0875172398640364</v>
      </c>
      <c r="D63" s="281">
        <f aca="true" t="shared" si="13" ref="D63:O63">(D53-D58)/D7*100</f>
        <v>0.717402524592625</v>
      </c>
      <c r="E63" s="281">
        <f t="shared" si="13"/>
        <v>0.7425849182983321</v>
      </c>
      <c r="F63" s="281">
        <f t="shared" si="13"/>
        <v>0.6073205270442122</v>
      </c>
      <c r="G63" s="281">
        <f t="shared" si="13"/>
        <v>5</v>
      </c>
      <c r="H63" s="281">
        <f t="shared" si="13"/>
        <v>3.557894736842105</v>
      </c>
      <c r="I63" s="281">
        <f t="shared" si="13"/>
        <v>2.3440860215053765</v>
      </c>
      <c r="J63" s="281">
        <f t="shared" si="13"/>
        <v>2.168421052631579</v>
      </c>
      <c r="K63" s="281">
        <f t="shared" si="13"/>
        <v>2.0103092783505154</v>
      </c>
      <c r="L63" s="281">
        <f t="shared" si="13"/>
        <v>1.8686868686868685</v>
      </c>
      <c r="M63" s="281">
        <f t="shared" si="13"/>
        <v>1.7326732673267329</v>
      </c>
      <c r="N63" s="281">
        <f t="shared" si="13"/>
        <v>1.607843137254902</v>
      </c>
      <c r="O63" s="281">
        <f t="shared" si="13"/>
        <v>0.9622641509433961</v>
      </c>
    </row>
    <row r="64" spans="1:15" s="403" customFormat="1" ht="33.75" hidden="1" thickBot="1">
      <c r="A64" s="399">
        <v>52</v>
      </c>
      <c r="B64" s="400" t="s">
        <v>529</v>
      </c>
      <c r="C64" s="401"/>
      <c r="D64" s="401"/>
      <c r="E64" s="401"/>
      <c r="F64" s="402">
        <f>F65+F66</f>
        <v>637500</v>
      </c>
      <c r="G64" s="402">
        <f aca="true" t="shared" si="14" ref="G64:O64">G65+G66</f>
        <v>45000</v>
      </c>
      <c r="H64" s="402">
        <f t="shared" si="14"/>
        <v>43000</v>
      </c>
      <c r="I64" s="402">
        <f t="shared" si="14"/>
        <v>41000</v>
      </c>
      <c r="J64" s="402">
        <f t="shared" si="14"/>
        <v>39000</v>
      </c>
      <c r="K64" s="402">
        <f t="shared" si="14"/>
        <v>37500</v>
      </c>
      <c r="L64" s="402">
        <f t="shared" si="14"/>
        <v>35500</v>
      </c>
      <c r="M64" s="402">
        <f t="shared" si="14"/>
        <v>33500</v>
      </c>
      <c r="N64" s="402">
        <f t="shared" si="14"/>
        <v>31500</v>
      </c>
      <c r="O64" s="402">
        <f t="shared" si="14"/>
        <v>22100</v>
      </c>
    </row>
    <row r="65" spans="1:15" s="403" customFormat="1" ht="16.5" hidden="1">
      <c r="A65" s="404">
        <v>53</v>
      </c>
      <c r="B65" s="405" t="s">
        <v>530</v>
      </c>
      <c r="C65" s="406"/>
      <c r="D65" s="407"/>
      <c r="E65" s="408"/>
      <c r="F65" s="409">
        <v>596500</v>
      </c>
      <c r="G65" s="410">
        <v>29000</v>
      </c>
      <c r="H65" s="410">
        <v>29000</v>
      </c>
      <c r="I65" s="410">
        <v>29000</v>
      </c>
      <c r="J65" s="410">
        <v>29000</v>
      </c>
      <c r="K65" s="410">
        <v>29000</v>
      </c>
      <c r="L65" s="410">
        <v>29000</v>
      </c>
      <c r="M65" s="410">
        <v>29000</v>
      </c>
      <c r="N65" s="410">
        <v>29000</v>
      </c>
      <c r="O65" s="410">
        <v>21500</v>
      </c>
    </row>
    <row r="66" spans="1:15" s="403" customFormat="1" ht="17.25" hidden="1" thickBot="1">
      <c r="A66" s="411">
        <v>54</v>
      </c>
      <c r="B66" s="412" t="s">
        <v>531</v>
      </c>
      <c r="C66" s="413"/>
      <c r="D66" s="414"/>
      <c r="E66" s="415"/>
      <c r="F66" s="416">
        <v>41000</v>
      </c>
      <c r="G66" s="417">
        <v>16000</v>
      </c>
      <c r="H66" s="417">
        <v>14000</v>
      </c>
      <c r="I66" s="417">
        <v>12000</v>
      </c>
      <c r="J66" s="417">
        <v>10000</v>
      </c>
      <c r="K66" s="417">
        <v>8500</v>
      </c>
      <c r="L66" s="417">
        <v>6500</v>
      </c>
      <c r="M66" s="417">
        <v>4500</v>
      </c>
      <c r="N66" s="417">
        <v>2500</v>
      </c>
      <c r="O66" s="417">
        <v>600</v>
      </c>
    </row>
    <row r="67" spans="2:3" ht="11.25" customHeight="1">
      <c r="B67" s="727" t="s">
        <v>532</v>
      </c>
      <c r="C67" s="727"/>
    </row>
    <row r="68" spans="2:3" ht="11.25" customHeight="1">
      <c r="B68" s="727" t="s">
        <v>533</v>
      </c>
      <c r="C68" s="727"/>
    </row>
    <row r="69" spans="2:3" ht="11.25" customHeight="1">
      <c r="B69" s="727" t="s">
        <v>534</v>
      </c>
      <c r="C69" s="727"/>
    </row>
    <row r="70" spans="5:6" ht="14.25">
      <c r="E70" s="283"/>
      <c r="F70" s="284"/>
    </row>
  </sheetData>
  <mergeCells count="13">
    <mergeCell ref="L1:N1"/>
    <mergeCell ref="A4:A5"/>
    <mergeCell ref="B4:B5"/>
    <mergeCell ref="C4:E4"/>
    <mergeCell ref="F4:O4"/>
    <mergeCell ref="B1:D1"/>
    <mergeCell ref="E1:K1"/>
    <mergeCell ref="B2:O2"/>
    <mergeCell ref="B69:C69"/>
    <mergeCell ref="A47:A50"/>
    <mergeCell ref="A58:A61"/>
    <mergeCell ref="B67:C67"/>
    <mergeCell ref="B68:C68"/>
  </mergeCells>
  <printOptions horizontalCentered="1" verticalCentered="1"/>
  <pageMargins left="0.25" right="0.2" top="0.57" bottom="0.21" header="0.37" footer="0.18"/>
  <pageSetup horizontalDpi="600" verticalDpi="600" orientation="landscape" paperSize="9" scale="55" r:id="rId1"/>
  <headerFooter alignWithMargins="0">
    <oddHeader>&amp;R&amp;9Załącznik nr &amp;A
do uchwały Nr III/19/2006
Rady Miejskiej w Moryniu 
z dnia 28 grydnia 2006r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D39" sqref="D39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hidden="1" customWidth="1"/>
    <col min="4" max="4" width="43.125" style="86" customWidth="1"/>
    <col min="5" max="5" width="14.875" style="86" customWidth="1"/>
    <col min="6" max="6" width="13.875" style="0" customWidth="1"/>
    <col min="7" max="7" width="8.625" style="315" customWidth="1"/>
    <col min="8" max="16384" width="9.125" style="121" customWidth="1"/>
  </cols>
  <sheetData>
    <row r="1" spans="2:7" ht="23.25">
      <c r="B1" s="309"/>
      <c r="C1" s="309"/>
      <c r="D1" s="442" t="s">
        <v>540</v>
      </c>
      <c r="E1" s="309"/>
      <c r="F1" s="309"/>
      <c r="G1" s="314"/>
    </row>
    <row r="2" spans="2:5" ht="14.25" customHeight="1">
      <c r="B2" s="3"/>
      <c r="C2" s="3"/>
      <c r="D2" s="85" t="s">
        <v>541</v>
      </c>
      <c r="E2" s="310"/>
    </row>
    <row r="3" spans="2:5" ht="13.5" customHeight="1">
      <c r="B3" s="3"/>
      <c r="C3" s="3"/>
      <c r="D3" s="311" t="s">
        <v>542</v>
      </c>
      <c r="E3" s="311"/>
    </row>
    <row r="4" spans="2:5" ht="13.5" customHeight="1">
      <c r="B4" s="3"/>
      <c r="C4" s="3"/>
      <c r="D4" s="312" t="s">
        <v>543</v>
      </c>
      <c r="E4" s="312"/>
    </row>
    <row r="5" spans="6:7" ht="13.5" thickBot="1">
      <c r="F5" s="18"/>
      <c r="G5" s="443" t="s">
        <v>59</v>
      </c>
    </row>
    <row r="6" spans="1:7" s="137" customFormat="1" ht="15" customHeight="1">
      <c r="A6" s="620" t="s">
        <v>2</v>
      </c>
      <c r="B6" s="622" t="s">
        <v>134</v>
      </c>
      <c r="C6" s="622" t="s">
        <v>4</v>
      </c>
      <c r="D6" s="748" t="s">
        <v>132</v>
      </c>
      <c r="E6" s="746" t="s">
        <v>546</v>
      </c>
      <c r="F6" s="627" t="s">
        <v>65</v>
      </c>
      <c r="G6" s="742" t="s">
        <v>545</v>
      </c>
    </row>
    <row r="7" spans="1:7" s="137" customFormat="1" ht="15" customHeight="1">
      <c r="A7" s="621"/>
      <c r="B7" s="623"/>
      <c r="C7" s="624"/>
      <c r="D7" s="749"/>
      <c r="E7" s="747"/>
      <c r="F7" s="745"/>
      <c r="G7" s="743"/>
    </row>
    <row r="8" spans="1:7" s="138" customFormat="1" ht="7.5" customHeight="1" thickBot="1">
      <c r="A8" s="295">
        <v>1</v>
      </c>
      <c r="B8" s="296">
        <v>2</v>
      </c>
      <c r="C8" s="296">
        <v>3</v>
      </c>
      <c r="D8" s="297">
        <v>4</v>
      </c>
      <c r="E8" s="313" t="s">
        <v>544</v>
      </c>
      <c r="F8" s="298">
        <v>6</v>
      </c>
      <c r="G8" s="327">
        <v>7</v>
      </c>
    </row>
    <row r="9" spans="1:7" s="138" customFormat="1" ht="13.5" thickBot="1">
      <c r="A9" s="169" t="s">
        <v>203</v>
      </c>
      <c r="B9" s="169"/>
      <c r="C9" s="169"/>
      <c r="D9" s="537" t="s">
        <v>600</v>
      </c>
      <c r="E9" s="538">
        <f>E10</f>
        <v>103872</v>
      </c>
      <c r="F9" s="538">
        <f>F10</f>
        <v>0</v>
      </c>
      <c r="G9" s="316">
        <f>F9*100/E9</f>
        <v>0</v>
      </c>
    </row>
    <row r="10" spans="1:7" s="138" customFormat="1" ht="13.5" thickBot="1">
      <c r="A10" s="328"/>
      <c r="B10" s="328" t="s">
        <v>599</v>
      </c>
      <c r="C10" s="328"/>
      <c r="D10" s="539" t="s">
        <v>277</v>
      </c>
      <c r="E10" s="540">
        <v>103872</v>
      </c>
      <c r="F10" s="540">
        <v>0</v>
      </c>
      <c r="G10" s="422">
        <f>F10*100/E10</f>
        <v>0</v>
      </c>
    </row>
    <row r="11" spans="1:7" ht="13.5" thickBot="1">
      <c r="A11" s="169" t="s">
        <v>195</v>
      </c>
      <c r="B11" s="169"/>
      <c r="C11" s="169"/>
      <c r="D11" s="299" t="s">
        <v>385</v>
      </c>
      <c r="E11" s="171">
        <f>E12</f>
        <v>1000</v>
      </c>
      <c r="F11" s="171">
        <f>F12</f>
        <v>2500</v>
      </c>
      <c r="G11" s="316">
        <f>F11*100/E11</f>
        <v>250</v>
      </c>
    </row>
    <row r="12" spans="1:7" ht="13.5" thickBot="1">
      <c r="A12" s="532"/>
      <c r="B12" s="529" t="s">
        <v>622</v>
      </c>
      <c r="C12" s="529"/>
      <c r="D12" s="530" t="s">
        <v>277</v>
      </c>
      <c r="E12" s="300">
        <f>E13</f>
        <v>1000</v>
      </c>
      <c r="F12" s="300">
        <f>F13</f>
        <v>2500</v>
      </c>
      <c r="G12" s="317">
        <f aca="true" t="shared" si="0" ref="G12:G86">F12*100/E12</f>
        <v>250</v>
      </c>
    </row>
    <row r="13" spans="1:7" s="139" customFormat="1" ht="64.5" hidden="1" thickBot="1">
      <c r="A13" s="541"/>
      <c r="B13" s="541"/>
      <c r="C13" s="541" t="s">
        <v>193</v>
      </c>
      <c r="D13" s="544" t="s">
        <v>421</v>
      </c>
      <c r="E13" s="301">
        <v>1000</v>
      </c>
      <c r="F13" s="301">
        <v>2500</v>
      </c>
      <c r="G13" s="318">
        <f t="shared" si="0"/>
        <v>250</v>
      </c>
    </row>
    <row r="14" spans="1:7" s="140" customFormat="1" ht="13.5" thickBot="1">
      <c r="A14" s="168">
        <v>600</v>
      </c>
      <c r="B14" s="168"/>
      <c r="C14" s="169"/>
      <c r="D14" s="299" t="s">
        <v>213</v>
      </c>
      <c r="E14" s="171">
        <f>E15</f>
        <v>195500</v>
      </c>
      <c r="F14" s="171">
        <v>30000</v>
      </c>
      <c r="G14" s="316">
        <f t="shared" si="0"/>
        <v>15.345268542199488</v>
      </c>
    </row>
    <row r="15" spans="1:7" ht="13.5" thickBot="1">
      <c r="A15" s="531"/>
      <c r="B15" s="531">
        <v>60014</v>
      </c>
      <c r="C15" s="532"/>
      <c r="D15" s="533" t="s">
        <v>214</v>
      </c>
      <c r="E15" s="302">
        <f>E16+E17</f>
        <v>195500</v>
      </c>
      <c r="F15" s="302">
        <v>30000</v>
      </c>
      <c r="G15" s="319">
        <f t="shared" si="0"/>
        <v>15.345268542199488</v>
      </c>
    </row>
    <row r="16" spans="1:7" s="139" customFormat="1" ht="51.75" hidden="1" thickBot="1">
      <c r="A16" s="545"/>
      <c r="B16" s="545"/>
      <c r="C16" s="545" t="s">
        <v>197</v>
      </c>
      <c r="D16" s="546" t="s">
        <v>390</v>
      </c>
      <c r="E16" s="305">
        <v>30000</v>
      </c>
      <c r="F16" s="305">
        <v>30000</v>
      </c>
      <c r="G16" s="441">
        <f t="shared" si="0"/>
        <v>100</v>
      </c>
    </row>
    <row r="17" spans="1:7" s="139" customFormat="1" ht="51.75" hidden="1" thickBot="1">
      <c r="A17" s="382"/>
      <c r="B17" s="382"/>
      <c r="C17" s="383" t="s">
        <v>547</v>
      </c>
      <c r="D17" s="547" t="s">
        <v>623</v>
      </c>
      <c r="E17" s="304">
        <v>165500</v>
      </c>
      <c r="F17" s="304">
        <v>0</v>
      </c>
      <c r="G17" s="323">
        <f t="shared" si="0"/>
        <v>0</v>
      </c>
    </row>
    <row r="18" spans="1:7" s="140" customFormat="1" ht="13.5" thickBot="1">
      <c r="A18" s="168">
        <v>630</v>
      </c>
      <c r="B18" s="168"/>
      <c r="C18" s="169"/>
      <c r="D18" s="170" t="s">
        <v>222</v>
      </c>
      <c r="E18" s="171">
        <f>E19</f>
        <v>103736</v>
      </c>
      <c r="F18" s="171">
        <f>F19</f>
        <v>80812</v>
      </c>
      <c r="G18" s="316">
        <f t="shared" si="0"/>
        <v>77.90159635999075</v>
      </c>
    </row>
    <row r="19" spans="1:7" s="141" customFormat="1" ht="13.5" thickBot="1">
      <c r="A19" s="164"/>
      <c r="B19" s="164">
        <v>63003</v>
      </c>
      <c r="C19" s="165"/>
      <c r="D19" s="166" t="s">
        <v>225</v>
      </c>
      <c r="E19" s="167">
        <f>E20+E21+E22</f>
        <v>103736</v>
      </c>
      <c r="F19" s="167">
        <f>F22</f>
        <v>80812</v>
      </c>
      <c r="G19" s="320">
        <f t="shared" si="0"/>
        <v>77.90159635999075</v>
      </c>
    </row>
    <row r="20" spans="1:7" s="141" customFormat="1" ht="51.75" hidden="1" thickBot="1">
      <c r="A20" s="435"/>
      <c r="B20" s="438"/>
      <c r="C20" s="439" t="s">
        <v>548</v>
      </c>
      <c r="D20" s="440" t="str">
        <f>1!D15</f>
        <v>Środki na dofinansowanie własnych inwestycji gmin (związków gmin), powiatów (związków powiatów), samorządów województw, pozyskane z innych źródeł </v>
      </c>
      <c r="E20" s="305">
        <v>10570</v>
      </c>
      <c r="F20" s="305">
        <v>0</v>
      </c>
      <c r="G20" s="324"/>
    </row>
    <row r="21" spans="1:7" s="141" customFormat="1" ht="39" hidden="1" thickBot="1">
      <c r="A21" s="435"/>
      <c r="B21" s="438"/>
      <c r="C21" s="439" t="s">
        <v>549</v>
      </c>
      <c r="D21" s="440" t="s">
        <v>621</v>
      </c>
      <c r="E21" s="305">
        <v>12204</v>
      </c>
      <c r="F21" s="305">
        <v>0</v>
      </c>
      <c r="G21" s="324"/>
    </row>
    <row r="22" spans="1:7" s="139" customFormat="1" ht="77.25" hidden="1" thickBot="1">
      <c r="A22" s="160"/>
      <c r="B22" s="160"/>
      <c r="C22" s="161" t="s">
        <v>420</v>
      </c>
      <c r="D22" s="162" t="s">
        <v>422</v>
      </c>
      <c r="E22" s="163">
        <v>80962</v>
      </c>
      <c r="F22" s="163">
        <v>80812</v>
      </c>
      <c r="G22" s="321">
        <f t="shared" si="0"/>
        <v>99.81472789703811</v>
      </c>
    </row>
    <row r="23" spans="1:7" s="140" customFormat="1" ht="13.5" thickBot="1">
      <c r="A23" s="168">
        <v>700</v>
      </c>
      <c r="B23" s="168"/>
      <c r="C23" s="169"/>
      <c r="D23" s="170" t="s">
        <v>227</v>
      </c>
      <c r="E23" s="171">
        <f>E24</f>
        <v>162300</v>
      </c>
      <c r="F23" s="171">
        <f>F24</f>
        <v>300300</v>
      </c>
      <c r="G23" s="316">
        <f t="shared" si="0"/>
        <v>185.02772643253235</v>
      </c>
    </row>
    <row r="24" spans="1:7" ht="13.5" thickBot="1">
      <c r="A24" s="531"/>
      <c r="B24" s="531">
        <v>70005</v>
      </c>
      <c r="C24" s="532"/>
      <c r="D24" s="548" t="s">
        <v>229</v>
      </c>
      <c r="E24" s="302">
        <f>E25+E26+E27</f>
        <v>162300</v>
      </c>
      <c r="F24" s="302">
        <f>F25+F26+F27</f>
        <v>300300</v>
      </c>
      <c r="G24" s="319">
        <f t="shared" si="0"/>
        <v>185.02772643253235</v>
      </c>
    </row>
    <row r="25" spans="1:7" s="139" customFormat="1" ht="26.25" hidden="1" thickBot="1">
      <c r="A25" s="428"/>
      <c r="B25" s="428"/>
      <c r="C25" s="429" t="s">
        <v>194</v>
      </c>
      <c r="D25" s="430" t="s">
        <v>386</v>
      </c>
      <c r="E25" s="303">
        <v>10000</v>
      </c>
      <c r="F25" s="303">
        <v>20500</v>
      </c>
      <c r="G25" s="322">
        <f t="shared" si="0"/>
        <v>205</v>
      </c>
    </row>
    <row r="26" spans="1:7" s="139" customFormat="1" ht="64.5" hidden="1" thickBot="1">
      <c r="A26" s="428"/>
      <c r="B26" s="428"/>
      <c r="C26" s="429" t="s">
        <v>193</v>
      </c>
      <c r="D26" s="430" t="s">
        <v>459</v>
      </c>
      <c r="E26" s="303">
        <v>67300</v>
      </c>
      <c r="F26" s="303">
        <v>64000</v>
      </c>
      <c r="G26" s="322">
        <f t="shared" si="0"/>
        <v>95.09658246656761</v>
      </c>
    </row>
    <row r="27" spans="1:7" s="139" customFormat="1" ht="39" hidden="1" thickBot="1">
      <c r="A27" s="382"/>
      <c r="B27" s="382"/>
      <c r="C27" s="383" t="s">
        <v>192</v>
      </c>
      <c r="D27" s="384" t="s">
        <v>387</v>
      </c>
      <c r="E27" s="304">
        <v>85000</v>
      </c>
      <c r="F27" s="304">
        <f>1!E20</f>
        <v>215800</v>
      </c>
      <c r="G27" s="323">
        <f t="shared" si="0"/>
        <v>253.88235294117646</v>
      </c>
    </row>
    <row r="28" spans="1:7" s="140" customFormat="1" ht="13.5" thickBot="1">
      <c r="A28" s="168">
        <v>710</v>
      </c>
      <c r="B28" s="168"/>
      <c r="C28" s="169"/>
      <c r="D28" s="299" t="s">
        <v>234</v>
      </c>
      <c r="E28" s="171">
        <f>E29</f>
        <v>9200</v>
      </c>
      <c r="F28" s="171">
        <f>F29</f>
        <v>4000</v>
      </c>
      <c r="G28" s="316">
        <f t="shared" si="0"/>
        <v>43.47826086956522</v>
      </c>
    </row>
    <row r="29" spans="1:7" ht="13.5" thickBot="1">
      <c r="A29" s="531"/>
      <c r="B29" s="531">
        <v>71035</v>
      </c>
      <c r="C29" s="532"/>
      <c r="D29" s="533" t="s">
        <v>240</v>
      </c>
      <c r="E29" s="302">
        <f>E30</f>
        <v>9200</v>
      </c>
      <c r="F29" s="302">
        <f>F30</f>
        <v>4000</v>
      </c>
      <c r="G29" s="319">
        <f t="shared" si="0"/>
        <v>43.47826086956522</v>
      </c>
    </row>
    <row r="30" spans="1:7" s="139" customFormat="1" ht="13.5" hidden="1" thickBot="1">
      <c r="A30" s="382"/>
      <c r="B30" s="382"/>
      <c r="C30" s="383" t="s">
        <v>189</v>
      </c>
      <c r="D30" s="384" t="s">
        <v>388</v>
      </c>
      <c r="E30" s="304">
        <v>9200</v>
      </c>
      <c r="F30" s="304">
        <v>4000</v>
      </c>
      <c r="G30" s="323">
        <f t="shared" si="0"/>
        <v>43.47826086956522</v>
      </c>
    </row>
    <row r="31" spans="1:7" s="140" customFormat="1" ht="13.5" thickBot="1">
      <c r="A31" s="168">
        <v>750</v>
      </c>
      <c r="B31" s="168"/>
      <c r="C31" s="169"/>
      <c r="D31" s="299" t="s">
        <v>243</v>
      </c>
      <c r="E31" s="171">
        <f>E32+E35+E37</f>
        <v>63800</v>
      </c>
      <c r="F31" s="171">
        <f>F32+F35+F37</f>
        <v>62750</v>
      </c>
      <c r="G31" s="316">
        <f t="shared" si="0"/>
        <v>98.35423197492163</v>
      </c>
    </row>
    <row r="32" spans="1:7" ht="12.75">
      <c r="A32" s="531"/>
      <c r="B32" s="531">
        <v>75011</v>
      </c>
      <c r="C32" s="532"/>
      <c r="D32" s="533" t="s">
        <v>389</v>
      </c>
      <c r="E32" s="302">
        <f>E33+E34</f>
        <v>59200</v>
      </c>
      <c r="F32" s="302">
        <f>F33+F34</f>
        <v>59350</v>
      </c>
      <c r="G32" s="319">
        <f t="shared" si="0"/>
        <v>100.25337837837837</v>
      </c>
    </row>
    <row r="33" spans="1:7" s="139" customFormat="1" ht="51" hidden="1">
      <c r="A33" s="428"/>
      <c r="B33" s="428"/>
      <c r="C33" s="429" t="s">
        <v>190</v>
      </c>
      <c r="D33" s="430" t="s">
        <v>423</v>
      </c>
      <c r="E33" s="303">
        <v>58000</v>
      </c>
      <c r="F33" s="303">
        <v>58000</v>
      </c>
      <c r="G33" s="322">
        <f t="shared" si="0"/>
        <v>100</v>
      </c>
    </row>
    <row r="34" spans="1:7" s="139" customFormat="1" ht="51" hidden="1">
      <c r="A34" s="428"/>
      <c r="B34" s="428"/>
      <c r="C34" s="429" t="s">
        <v>200</v>
      </c>
      <c r="D34" s="430" t="s">
        <v>424</v>
      </c>
      <c r="E34" s="303">
        <v>1200</v>
      </c>
      <c r="F34" s="303">
        <v>1350</v>
      </c>
      <c r="G34" s="322">
        <f t="shared" si="0"/>
        <v>112.5</v>
      </c>
    </row>
    <row r="35" spans="1:7" ht="12.75">
      <c r="A35" s="531"/>
      <c r="B35" s="531">
        <v>75020</v>
      </c>
      <c r="C35" s="532"/>
      <c r="D35" s="533" t="s">
        <v>249</v>
      </c>
      <c r="E35" s="302">
        <f>E36</f>
        <v>2400</v>
      </c>
      <c r="F35" s="302">
        <f>F36</f>
        <v>2400</v>
      </c>
      <c r="G35" s="319">
        <f t="shared" si="0"/>
        <v>100</v>
      </c>
    </row>
    <row r="36" spans="1:7" s="139" customFormat="1" ht="51" hidden="1">
      <c r="A36" s="428"/>
      <c r="B36" s="428"/>
      <c r="C36" s="429" t="s">
        <v>197</v>
      </c>
      <c r="D36" s="430" t="s">
        <v>390</v>
      </c>
      <c r="E36" s="303">
        <v>2400</v>
      </c>
      <c r="F36" s="303">
        <v>2400</v>
      </c>
      <c r="G36" s="322">
        <f t="shared" si="0"/>
        <v>100</v>
      </c>
    </row>
    <row r="37" spans="1:7" ht="13.5" thickBot="1">
      <c r="A37" s="531"/>
      <c r="B37" s="531">
        <v>75023</v>
      </c>
      <c r="C37" s="532"/>
      <c r="D37" s="533" t="s">
        <v>391</v>
      </c>
      <c r="E37" s="302">
        <f>E38</f>
        <v>2200</v>
      </c>
      <c r="F37" s="302">
        <f>F38</f>
        <v>1000</v>
      </c>
      <c r="G37" s="319">
        <f t="shared" si="0"/>
        <v>45.45454545454545</v>
      </c>
    </row>
    <row r="38" spans="1:7" s="139" customFormat="1" ht="13.5" hidden="1" thickBot="1">
      <c r="A38" s="382"/>
      <c r="B38" s="382"/>
      <c r="C38" s="383" t="s">
        <v>189</v>
      </c>
      <c r="D38" s="384" t="s">
        <v>392</v>
      </c>
      <c r="E38" s="304">
        <v>2200</v>
      </c>
      <c r="F38" s="304">
        <v>1000</v>
      </c>
      <c r="G38" s="323">
        <f t="shared" si="0"/>
        <v>45.45454545454545</v>
      </c>
    </row>
    <row r="39" spans="1:7" s="140" customFormat="1" ht="39" thickBot="1">
      <c r="A39" s="168">
        <v>751</v>
      </c>
      <c r="B39" s="168"/>
      <c r="C39" s="169"/>
      <c r="D39" s="299" t="s">
        <v>393</v>
      </c>
      <c r="E39" s="171">
        <f>E40+E42</f>
        <v>23510</v>
      </c>
      <c r="F39" s="171">
        <f>F40</f>
        <v>708</v>
      </c>
      <c r="G39" s="316">
        <f t="shared" si="0"/>
        <v>3.0114844746916205</v>
      </c>
    </row>
    <row r="40" spans="1:7" ht="25.5">
      <c r="A40" s="531"/>
      <c r="B40" s="531">
        <v>75101</v>
      </c>
      <c r="C40" s="532"/>
      <c r="D40" s="533" t="s">
        <v>394</v>
      </c>
      <c r="E40" s="302">
        <f>E41</f>
        <v>720</v>
      </c>
      <c r="F40" s="302">
        <f>F41</f>
        <v>708</v>
      </c>
      <c r="G40" s="319">
        <f t="shared" si="0"/>
        <v>98.33333333333333</v>
      </c>
    </row>
    <row r="41" spans="1:7" s="139" customFormat="1" ht="51" hidden="1">
      <c r="A41" s="382"/>
      <c r="B41" s="382"/>
      <c r="C41" s="383" t="s">
        <v>190</v>
      </c>
      <c r="D41" s="384" t="s">
        <v>423</v>
      </c>
      <c r="E41" s="304">
        <v>720</v>
      </c>
      <c r="F41" s="304">
        <v>708</v>
      </c>
      <c r="G41" s="323">
        <f t="shared" si="0"/>
        <v>98.33333333333333</v>
      </c>
    </row>
    <row r="42" spans="1:7" s="139" customFormat="1" ht="51.75" thickBot="1">
      <c r="A42" s="382"/>
      <c r="B42" s="549">
        <v>75109</v>
      </c>
      <c r="C42" s="328"/>
      <c r="D42" s="550" t="str">
        <f>PWW!D121</f>
        <v>Wybory do rad gmin, rad powiatów i sejmików województw, wybory wójtów, burmistrzów i prezydentów miast oraz referenda gminne, powiatowe i wojewódzkie</v>
      </c>
      <c r="E42" s="329">
        <v>22790</v>
      </c>
      <c r="F42" s="329">
        <v>0</v>
      </c>
      <c r="G42" s="330">
        <f t="shared" si="0"/>
        <v>0</v>
      </c>
    </row>
    <row r="43" spans="1:7" s="140" customFormat="1" ht="26.25" thickBot="1">
      <c r="A43" s="168">
        <v>754</v>
      </c>
      <c r="B43" s="168"/>
      <c r="C43" s="169"/>
      <c r="D43" s="299" t="s">
        <v>285</v>
      </c>
      <c r="E43" s="171">
        <v>12000</v>
      </c>
      <c r="F43" s="171">
        <v>0</v>
      </c>
      <c r="G43" s="316">
        <f t="shared" si="0"/>
        <v>0</v>
      </c>
    </row>
    <row r="44" spans="1:7" s="137" customFormat="1" ht="13.5" thickBot="1">
      <c r="A44" s="331"/>
      <c r="B44" s="331">
        <v>75412</v>
      </c>
      <c r="C44" s="332"/>
      <c r="D44" s="333" t="s">
        <v>438</v>
      </c>
      <c r="E44" s="334">
        <v>12000</v>
      </c>
      <c r="F44" s="334">
        <v>0</v>
      </c>
      <c r="G44" s="335">
        <f t="shared" si="0"/>
        <v>0</v>
      </c>
    </row>
    <row r="45" spans="1:7" s="140" customFormat="1" ht="51.75" thickBot="1">
      <c r="A45" s="168">
        <v>756</v>
      </c>
      <c r="B45" s="168"/>
      <c r="C45" s="169"/>
      <c r="D45" s="299" t="s">
        <v>425</v>
      </c>
      <c r="E45" s="171">
        <f>E46+E48+E54+E66+E70+E72+E74</f>
        <v>2605939</v>
      </c>
      <c r="F45" s="171">
        <f>F46+F48+F54+F66+F70+F72+F74</f>
        <v>3030903</v>
      </c>
      <c r="G45" s="316">
        <f t="shared" si="0"/>
        <v>116.30751909388516</v>
      </c>
    </row>
    <row r="46" spans="1:7" ht="25.5">
      <c r="A46" s="531"/>
      <c r="B46" s="531">
        <v>75601</v>
      </c>
      <c r="C46" s="532"/>
      <c r="D46" s="533" t="s">
        <v>395</v>
      </c>
      <c r="E46" s="302">
        <f>E47</f>
        <v>5000</v>
      </c>
      <c r="F46" s="302">
        <f>F47</f>
        <v>5000</v>
      </c>
      <c r="G46" s="319">
        <f t="shared" si="0"/>
        <v>100</v>
      </c>
    </row>
    <row r="47" spans="1:7" s="139" customFormat="1" ht="25.5" hidden="1">
      <c r="A47" s="428"/>
      <c r="B47" s="428"/>
      <c r="C47" s="429" t="s">
        <v>188</v>
      </c>
      <c r="D47" s="430" t="s">
        <v>396</v>
      </c>
      <c r="E47" s="303">
        <v>5000</v>
      </c>
      <c r="F47" s="303">
        <v>5000</v>
      </c>
      <c r="G47" s="322">
        <f t="shared" si="0"/>
        <v>100</v>
      </c>
    </row>
    <row r="48" spans="1:7" ht="51">
      <c r="A48" s="531"/>
      <c r="B48" s="531">
        <v>75615</v>
      </c>
      <c r="C48" s="532"/>
      <c r="D48" s="533" t="s">
        <v>397</v>
      </c>
      <c r="E48" s="302">
        <f>E49+E50+E51+E52+E53</f>
        <v>1062000</v>
      </c>
      <c r="F48" s="302">
        <f>F49+F50+F51+F52+F53</f>
        <v>1257100</v>
      </c>
      <c r="G48" s="319">
        <f t="shared" si="0"/>
        <v>118.37099811676083</v>
      </c>
    </row>
    <row r="49" spans="1:7" s="139" customFormat="1" ht="12.75" hidden="1">
      <c r="A49" s="428"/>
      <c r="B49" s="428"/>
      <c r="C49" s="429" t="s">
        <v>175</v>
      </c>
      <c r="D49" s="430" t="s">
        <v>398</v>
      </c>
      <c r="E49" s="303">
        <v>727000</v>
      </c>
      <c r="F49" s="303">
        <v>856000</v>
      </c>
      <c r="G49" s="322">
        <f t="shared" si="0"/>
        <v>117.74415405777167</v>
      </c>
    </row>
    <row r="50" spans="1:7" s="139" customFormat="1" ht="12.75" hidden="1">
      <c r="A50" s="428"/>
      <c r="B50" s="428"/>
      <c r="C50" s="429" t="s">
        <v>177</v>
      </c>
      <c r="D50" s="430" t="s">
        <v>399</v>
      </c>
      <c r="E50" s="303">
        <v>218000</v>
      </c>
      <c r="F50" s="303">
        <v>303000</v>
      </c>
      <c r="G50" s="322">
        <f t="shared" si="0"/>
        <v>138.9908256880734</v>
      </c>
    </row>
    <row r="51" spans="1:7" s="139" customFormat="1" ht="12.75" hidden="1">
      <c r="A51" s="428"/>
      <c r="B51" s="428"/>
      <c r="C51" s="429" t="s">
        <v>178</v>
      </c>
      <c r="D51" s="430" t="s">
        <v>400</v>
      </c>
      <c r="E51" s="303">
        <v>54000</v>
      </c>
      <c r="F51" s="303">
        <v>56300</v>
      </c>
      <c r="G51" s="322">
        <f t="shared" si="0"/>
        <v>104.25925925925925</v>
      </c>
    </row>
    <row r="52" spans="1:7" s="139" customFormat="1" ht="12.75" hidden="1">
      <c r="A52" s="428"/>
      <c r="B52" s="428"/>
      <c r="C52" s="429" t="s">
        <v>180</v>
      </c>
      <c r="D52" s="430" t="s">
        <v>401</v>
      </c>
      <c r="E52" s="303">
        <v>57000</v>
      </c>
      <c r="F52" s="303">
        <v>31800</v>
      </c>
      <c r="G52" s="322">
        <f t="shared" si="0"/>
        <v>55.78947368421053</v>
      </c>
    </row>
    <row r="53" spans="1:7" s="139" customFormat="1" ht="25.5" hidden="1">
      <c r="A53" s="428"/>
      <c r="B53" s="428"/>
      <c r="C53" s="429" t="s">
        <v>201</v>
      </c>
      <c r="D53" s="430" t="s">
        <v>426</v>
      </c>
      <c r="E53" s="303">
        <v>6000</v>
      </c>
      <c r="F53" s="303">
        <v>10000</v>
      </c>
      <c r="G53" s="322">
        <f t="shared" si="0"/>
        <v>166.66666666666666</v>
      </c>
    </row>
    <row r="54" spans="1:7" ht="51">
      <c r="A54" s="531"/>
      <c r="B54" s="531">
        <v>75616</v>
      </c>
      <c r="C54" s="532"/>
      <c r="D54" s="533" t="s">
        <v>664</v>
      </c>
      <c r="E54" s="302">
        <f>E55+E56+E57+E58+E59+E60+E61+E62+E63+E64+E65</f>
        <v>792100</v>
      </c>
      <c r="F54" s="302">
        <f>F55+F56+F57+F58+F59+F60+F61+F62+F63+F64+F65</f>
        <v>846395</v>
      </c>
      <c r="G54" s="319">
        <f t="shared" si="0"/>
        <v>106.85456381769978</v>
      </c>
    </row>
    <row r="55" spans="1:7" s="139" customFormat="1" ht="12.75" hidden="1">
      <c r="A55" s="428"/>
      <c r="B55" s="428"/>
      <c r="C55" s="429" t="s">
        <v>175</v>
      </c>
      <c r="D55" s="430" t="s">
        <v>398</v>
      </c>
      <c r="E55" s="303">
        <v>409300</v>
      </c>
      <c r="F55" s="303">
        <v>415000</v>
      </c>
      <c r="G55" s="322">
        <f t="shared" si="0"/>
        <v>101.39262154898607</v>
      </c>
    </row>
    <row r="56" spans="1:7" s="139" customFormat="1" ht="12.75" hidden="1">
      <c r="A56" s="428"/>
      <c r="B56" s="428"/>
      <c r="C56" s="429" t="s">
        <v>177</v>
      </c>
      <c r="D56" s="430" t="s">
        <v>399</v>
      </c>
      <c r="E56" s="303">
        <v>279500</v>
      </c>
      <c r="F56" s="303">
        <v>332500</v>
      </c>
      <c r="G56" s="322">
        <f t="shared" si="0"/>
        <v>118.96243291592128</v>
      </c>
    </row>
    <row r="57" spans="1:7" s="139" customFormat="1" ht="12.75" hidden="1">
      <c r="A57" s="428"/>
      <c r="B57" s="428"/>
      <c r="C57" s="429" t="s">
        <v>178</v>
      </c>
      <c r="D57" s="430" t="s">
        <v>400</v>
      </c>
      <c r="E57" s="303">
        <v>900</v>
      </c>
      <c r="F57" s="303">
        <v>913</v>
      </c>
      <c r="G57" s="322">
        <f t="shared" si="0"/>
        <v>101.44444444444444</v>
      </c>
    </row>
    <row r="58" spans="1:7" s="139" customFormat="1" ht="12.75" hidden="1">
      <c r="A58" s="428"/>
      <c r="B58" s="428"/>
      <c r="C58" s="429" t="s">
        <v>180</v>
      </c>
      <c r="D58" s="430" t="s">
        <v>401</v>
      </c>
      <c r="E58" s="303">
        <v>18000</v>
      </c>
      <c r="F58" s="303">
        <v>21062</v>
      </c>
      <c r="G58" s="322">
        <f t="shared" si="0"/>
        <v>117.0111111111111</v>
      </c>
    </row>
    <row r="59" spans="1:7" s="139" customFormat="1" ht="12.75" hidden="1">
      <c r="A59" s="428"/>
      <c r="B59" s="428"/>
      <c r="C59" s="429" t="s">
        <v>199</v>
      </c>
      <c r="D59" s="430" t="s">
        <v>402</v>
      </c>
      <c r="E59" s="303">
        <v>4000</v>
      </c>
      <c r="F59" s="303">
        <v>3000</v>
      </c>
      <c r="G59" s="322">
        <f t="shared" si="0"/>
        <v>75</v>
      </c>
    </row>
    <row r="60" spans="1:7" s="139" customFormat="1" ht="12.75" hidden="1">
      <c r="A60" s="428"/>
      <c r="B60" s="428"/>
      <c r="C60" s="429" t="s">
        <v>179</v>
      </c>
      <c r="D60" s="430" t="s">
        <v>403</v>
      </c>
      <c r="E60" s="303">
        <v>6000</v>
      </c>
      <c r="F60" s="303">
        <v>5420</v>
      </c>
      <c r="G60" s="322">
        <f t="shared" si="0"/>
        <v>90.33333333333333</v>
      </c>
    </row>
    <row r="61" spans="1:7" s="139" customFormat="1" ht="12.75" hidden="1">
      <c r="A61" s="428"/>
      <c r="B61" s="428"/>
      <c r="C61" s="429" t="s">
        <v>181</v>
      </c>
      <c r="D61" s="430" t="s">
        <v>404</v>
      </c>
      <c r="E61" s="303">
        <v>2000</v>
      </c>
      <c r="F61" s="303">
        <v>2000</v>
      </c>
      <c r="G61" s="322">
        <f t="shared" si="0"/>
        <v>100</v>
      </c>
    </row>
    <row r="62" spans="1:7" s="139" customFormat="1" ht="12.75" hidden="1">
      <c r="A62" s="428"/>
      <c r="B62" s="428"/>
      <c r="C62" s="429" t="s">
        <v>184</v>
      </c>
      <c r="D62" s="430" t="s">
        <v>405</v>
      </c>
      <c r="E62" s="303">
        <v>7200</v>
      </c>
      <c r="F62" s="303">
        <v>5500</v>
      </c>
      <c r="G62" s="322">
        <f t="shared" si="0"/>
        <v>76.38888888888889</v>
      </c>
    </row>
    <row r="63" spans="1:7" s="139" customFormat="1" ht="25.5" hidden="1">
      <c r="A63" s="428"/>
      <c r="B63" s="428"/>
      <c r="C63" s="429" t="s">
        <v>185</v>
      </c>
      <c r="D63" s="430" t="s">
        <v>427</v>
      </c>
      <c r="E63" s="303">
        <v>200</v>
      </c>
      <c r="F63" s="303">
        <v>1000</v>
      </c>
      <c r="G63" s="322">
        <f t="shared" si="0"/>
        <v>500</v>
      </c>
    </row>
    <row r="64" spans="1:7" s="139" customFormat="1" ht="12.75" hidden="1">
      <c r="A64" s="428"/>
      <c r="B64" s="428"/>
      <c r="C64" s="429" t="s">
        <v>186</v>
      </c>
      <c r="D64" s="430" t="s">
        <v>428</v>
      </c>
      <c r="E64" s="303">
        <v>40000</v>
      </c>
      <c r="F64" s="303">
        <v>40000</v>
      </c>
      <c r="G64" s="322">
        <f t="shared" si="0"/>
        <v>100</v>
      </c>
    </row>
    <row r="65" spans="1:7" s="139" customFormat="1" ht="25.5" hidden="1">
      <c r="A65" s="428"/>
      <c r="B65" s="428"/>
      <c r="C65" s="429" t="s">
        <v>201</v>
      </c>
      <c r="D65" s="430" t="s">
        <v>426</v>
      </c>
      <c r="E65" s="303">
        <v>25000</v>
      </c>
      <c r="F65" s="303">
        <v>20000</v>
      </c>
      <c r="G65" s="322">
        <f t="shared" si="0"/>
        <v>80</v>
      </c>
    </row>
    <row r="66" spans="1:7" ht="38.25">
      <c r="A66" s="531"/>
      <c r="B66" s="531">
        <v>75618</v>
      </c>
      <c r="C66" s="532"/>
      <c r="D66" s="533" t="s">
        <v>429</v>
      </c>
      <c r="E66" s="302">
        <f>E67+E68+E69</f>
        <v>76814</v>
      </c>
      <c r="F66" s="302">
        <f>F67+F68+F69</f>
        <v>70414</v>
      </c>
      <c r="G66" s="319">
        <f t="shared" si="0"/>
        <v>91.6681854870206</v>
      </c>
    </row>
    <row r="67" spans="1:7" s="139" customFormat="1" ht="12.75" hidden="1">
      <c r="A67" s="428"/>
      <c r="B67" s="428"/>
      <c r="C67" s="429" t="s">
        <v>196</v>
      </c>
      <c r="D67" s="430" t="s">
        <v>406</v>
      </c>
      <c r="E67" s="303">
        <v>20000</v>
      </c>
      <c r="F67" s="303">
        <v>20000</v>
      </c>
      <c r="G67" s="322">
        <f t="shared" si="0"/>
        <v>100</v>
      </c>
    </row>
    <row r="68" spans="1:7" s="139" customFormat="1" ht="25.5" hidden="1">
      <c r="A68" s="428"/>
      <c r="B68" s="428"/>
      <c r="C68" s="429" t="s">
        <v>187</v>
      </c>
      <c r="D68" s="430" t="s">
        <v>407</v>
      </c>
      <c r="E68" s="303">
        <v>56400</v>
      </c>
      <c r="F68" s="303">
        <v>50000</v>
      </c>
      <c r="G68" s="322">
        <f t="shared" si="0"/>
        <v>88.65248226950355</v>
      </c>
    </row>
    <row r="69" spans="1:7" s="139" customFormat="1" ht="25.5" hidden="1">
      <c r="A69" s="428"/>
      <c r="B69" s="428"/>
      <c r="C69" s="429" t="s">
        <v>182</v>
      </c>
      <c r="D69" s="430" t="s">
        <v>386</v>
      </c>
      <c r="E69" s="303">
        <v>414</v>
      </c>
      <c r="F69" s="303">
        <v>414</v>
      </c>
      <c r="G69" s="322">
        <f t="shared" si="0"/>
        <v>100</v>
      </c>
    </row>
    <row r="70" spans="1:7" ht="12.75">
      <c r="A70" s="531"/>
      <c r="B70" s="531">
        <v>75619</v>
      </c>
      <c r="C70" s="532"/>
      <c r="D70" s="533" t="s">
        <v>408</v>
      </c>
      <c r="E70" s="302">
        <f>E71</f>
        <v>40000</v>
      </c>
      <c r="F70" s="302">
        <f>F71</f>
        <v>43260</v>
      </c>
      <c r="G70" s="319">
        <f t="shared" si="0"/>
        <v>108.15</v>
      </c>
    </row>
    <row r="71" spans="1:7" s="139" customFormat="1" ht="12.75" hidden="1">
      <c r="A71" s="428"/>
      <c r="B71" s="428"/>
      <c r="C71" s="429" t="s">
        <v>183</v>
      </c>
      <c r="D71" s="430" t="s">
        <v>460</v>
      </c>
      <c r="E71" s="303">
        <v>40000</v>
      </c>
      <c r="F71" s="303">
        <v>43260</v>
      </c>
      <c r="G71" s="322">
        <f t="shared" si="0"/>
        <v>108.15</v>
      </c>
    </row>
    <row r="72" spans="1:7" ht="25.5">
      <c r="A72" s="531"/>
      <c r="B72" s="531">
        <v>75621</v>
      </c>
      <c r="C72" s="532"/>
      <c r="D72" s="533" t="s">
        <v>409</v>
      </c>
      <c r="E72" s="302">
        <f>E73</f>
        <v>630000</v>
      </c>
      <c r="F72" s="302">
        <f>F73</f>
        <v>808709</v>
      </c>
      <c r="G72" s="319">
        <f t="shared" si="0"/>
        <v>128.36650793650793</v>
      </c>
    </row>
    <row r="73" spans="1:7" s="139" customFormat="1" ht="12.75" hidden="1">
      <c r="A73" s="428"/>
      <c r="B73" s="428"/>
      <c r="C73" s="429" t="s">
        <v>174</v>
      </c>
      <c r="D73" s="430" t="s">
        <v>410</v>
      </c>
      <c r="E73" s="303">
        <v>630000</v>
      </c>
      <c r="F73" s="303">
        <v>808709</v>
      </c>
      <c r="G73" s="322">
        <f t="shared" si="0"/>
        <v>128.36650793650793</v>
      </c>
    </row>
    <row r="74" spans="1:7" ht="13.5" thickBot="1">
      <c r="A74" s="531"/>
      <c r="B74" s="531">
        <v>75624</v>
      </c>
      <c r="C74" s="532"/>
      <c r="D74" s="533" t="s">
        <v>302</v>
      </c>
      <c r="E74" s="302">
        <f>E75</f>
        <v>25</v>
      </c>
      <c r="F74" s="302">
        <f>F75</f>
        <v>25</v>
      </c>
      <c r="G74" s="319">
        <f t="shared" si="0"/>
        <v>100</v>
      </c>
    </row>
    <row r="75" spans="1:7" s="139" customFormat="1" ht="26.25" hidden="1" thickBot="1">
      <c r="A75" s="382"/>
      <c r="B75" s="382"/>
      <c r="C75" s="383" t="s">
        <v>301</v>
      </c>
      <c r="D75" s="384" t="s">
        <v>430</v>
      </c>
      <c r="E75" s="304">
        <v>25</v>
      </c>
      <c r="F75" s="304">
        <v>25</v>
      </c>
      <c r="G75" s="323">
        <f t="shared" si="0"/>
        <v>100</v>
      </c>
    </row>
    <row r="76" spans="1:7" s="140" customFormat="1" ht="13.5" thickBot="1">
      <c r="A76" s="168">
        <v>758</v>
      </c>
      <c r="B76" s="168"/>
      <c r="C76" s="169"/>
      <c r="D76" s="299" t="s">
        <v>411</v>
      </c>
      <c r="E76" s="171">
        <f>E77+E79+E86+E81+E84</f>
        <v>2898132</v>
      </c>
      <c r="F76" s="171">
        <f>F77+F79+F86</f>
        <v>2889597</v>
      </c>
      <c r="G76" s="316">
        <f t="shared" si="0"/>
        <v>99.70549995652372</v>
      </c>
    </row>
    <row r="77" spans="1:7" s="141" customFormat="1" ht="25.5">
      <c r="A77" s="164"/>
      <c r="B77" s="164">
        <v>75801</v>
      </c>
      <c r="C77" s="165"/>
      <c r="D77" s="336" t="s">
        <v>412</v>
      </c>
      <c r="E77" s="167">
        <f>E78</f>
        <v>2256871</v>
      </c>
      <c r="F77" s="167">
        <f>F78</f>
        <v>2357592</v>
      </c>
      <c r="G77" s="320">
        <f t="shared" si="0"/>
        <v>104.46286030526335</v>
      </c>
    </row>
    <row r="78" spans="1:7" s="139" customFormat="1" ht="12.75" hidden="1">
      <c r="A78" s="428"/>
      <c r="B78" s="428"/>
      <c r="C78" s="429">
        <v>2920</v>
      </c>
      <c r="D78" s="430" t="s">
        <v>413</v>
      </c>
      <c r="E78" s="303">
        <v>2256871</v>
      </c>
      <c r="F78" s="303">
        <v>2357592</v>
      </c>
      <c r="G78" s="322">
        <f t="shared" si="0"/>
        <v>104.46286030526335</v>
      </c>
    </row>
    <row r="79" spans="1:7" ht="12.75">
      <c r="A79" s="531"/>
      <c r="B79" s="531">
        <v>75807</v>
      </c>
      <c r="C79" s="532"/>
      <c r="D79" s="533" t="s">
        <v>173</v>
      </c>
      <c r="E79" s="302">
        <f>E80</f>
        <v>519097</v>
      </c>
      <c r="F79" s="302">
        <f>F80</f>
        <v>455933</v>
      </c>
      <c r="G79" s="319">
        <f t="shared" si="0"/>
        <v>87.83194663039856</v>
      </c>
    </row>
    <row r="80" spans="1:7" s="139" customFormat="1" ht="12.75" hidden="1">
      <c r="A80" s="428"/>
      <c r="B80" s="428"/>
      <c r="C80" s="429">
        <v>2920</v>
      </c>
      <c r="D80" s="430" t="s">
        <v>413</v>
      </c>
      <c r="E80" s="303">
        <v>519097</v>
      </c>
      <c r="F80" s="303">
        <v>455933</v>
      </c>
      <c r="G80" s="322">
        <f t="shared" si="0"/>
        <v>87.83194663039856</v>
      </c>
    </row>
    <row r="81" spans="1:7" s="141" customFormat="1" ht="12.75">
      <c r="A81" s="164"/>
      <c r="B81" s="164">
        <v>75814</v>
      </c>
      <c r="C81" s="165"/>
      <c r="D81" s="336" t="s">
        <v>551</v>
      </c>
      <c r="E81" s="167">
        <f>E82+E83</f>
        <v>20100</v>
      </c>
      <c r="F81" s="167">
        <v>0</v>
      </c>
      <c r="G81" s="320">
        <f t="shared" si="0"/>
        <v>0</v>
      </c>
    </row>
    <row r="82" spans="1:7" s="141" customFormat="1" ht="25.5" hidden="1">
      <c r="A82" s="428"/>
      <c r="B82" s="428"/>
      <c r="C82" s="429" t="s">
        <v>601</v>
      </c>
      <c r="D82" s="430" t="s">
        <v>426</v>
      </c>
      <c r="E82" s="303">
        <v>8900</v>
      </c>
      <c r="F82" s="303">
        <v>0</v>
      </c>
      <c r="G82" s="320">
        <f t="shared" si="0"/>
        <v>0</v>
      </c>
    </row>
    <row r="83" spans="1:7" s="141" customFormat="1" ht="12.75" hidden="1">
      <c r="A83" s="428"/>
      <c r="B83" s="428"/>
      <c r="C83" s="429" t="s">
        <v>602</v>
      </c>
      <c r="D83" s="430" t="s">
        <v>626</v>
      </c>
      <c r="E83" s="303">
        <v>11200</v>
      </c>
      <c r="F83" s="303">
        <v>0</v>
      </c>
      <c r="G83" s="320">
        <f t="shared" si="0"/>
        <v>0</v>
      </c>
    </row>
    <row r="84" spans="1:7" s="141" customFormat="1" ht="12.75">
      <c r="A84" s="164"/>
      <c r="B84" s="164">
        <v>75815</v>
      </c>
      <c r="C84" s="165"/>
      <c r="D84" s="336" t="s">
        <v>552</v>
      </c>
      <c r="E84" s="167">
        <v>2700</v>
      </c>
      <c r="F84" s="167">
        <v>0</v>
      </c>
      <c r="G84" s="320">
        <f t="shared" si="0"/>
        <v>0</v>
      </c>
    </row>
    <row r="85" spans="1:7" s="141" customFormat="1" ht="12.75" hidden="1">
      <c r="A85" s="164"/>
      <c r="B85" s="164"/>
      <c r="C85" s="429" t="s">
        <v>627</v>
      </c>
      <c r="D85" s="430" t="s">
        <v>552</v>
      </c>
      <c r="E85" s="303">
        <v>2700</v>
      </c>
      <c r="F85" s="167">
        <v>0</v>
      </c>
      <c r="G85" s="320">
        <f t="shared" si="0"/>
        <v>0</v>
      </c>
    </row>
    <row r="86" spans="1:7" ht="13.5" thickBot="1">
      <c r="A86" s="531"/>
      <c r="B86" s="531">
        <v>75831</v>
      </c>
      <c r="C86" s="532"/>
      <c r="D86" s="533" t="s">
        <v>176</v>
      </c>
      <c r="E86" s="302">
        <f>E87</f>
        <v>99364</v>
      </c>
      <c r="F86" s="302">
        <f>F87</f>
        <v>76072</v>
      </c>
      <c r="G86" s="319">
        <f t="shared" si="0"/>
        <v>76.55891469747594</v>
      </c>
    </row>
    <row r="87" spans="1:7" s="139" customFormat="1" ht="13.5" hidden="1" thickBot="1">
      <c r="A87" s="382"/>
      <c r="B87" s="382"/>
      <c r="C87" s="383">
        <v>2920</v>
      </c>
      <c r="D87" s="384" t="s">
        <v>413</v>
      </c>
      <c r="E87" s="304">
        <v>99364</v>
      </c>
      <c r="F87" s="304">
        <v>76072</v>
      </c>
      <c r="G87" s="323">
        <f aca="true" t="shared" si="1" ref="G87:G128">F87*100/E87</f>
        <v>76.55891469747594</v>
      </c>
    </row>
    <row r="88" spans="1:7" s="140" customFormat="1" ht="13.5" thickBot="1">
      <c r="A88" s="168">
        <v>801</v>
      </c>
      <c r="B88" s="168"/>
      <c r="C88" s="169"/>
      <c r="D88" s="299" t="s">
        <v>316</v>
      </c>
      <c r="E88" s="171">
        <f>E89+E95+E97+E99</f>
        <v>240349</v>
      </c>
      <c r="F88" s="171">
        <f>F89+F95+F97</f>
        <v>441000</v>
      </c>
      <c r="G88" s="316">
        <f t="shared" si="1"/>
        <v>183.48318486867015</v>
      </c>
    </row>
    <row r="89" spans="1:7" ht="12.75">
      <c r="A89" s="531"/>
      <c r="B89" s="531">
        <v>80101</v>
      </c>
      <c r="C89" s="532"/>
      <c r="D89" s="533" t="s">
        <v>317</v>
      </c>
      <c r="E89" s="302">
        <f>SUM(E90:E94)</f>
        <v>158349</v>
      </c>
      <c r="F89" s="302">
        <f>F90+F91+F92</f>
        <v>358000</v>
      </c>
      <c r="G89" s="319">
        <f t="shared" si="1"/>
        <v>226.08289285060215</v>
      </c>
    </row>
    <row r="90" spans="1:7" s="139" customFormat="1" ht="12.75" hidden="1">
      <c r="A90" s="428"/>
      <c r="B90" s="428"/>
      <c r="C90" s="429" t="s">
        <v>189</v>
      </c>
      <c r="D90" s="430" t="s">
        <v>392</v>
      </c>
      <c r="E90" s="303">
        <v>88000</v>
      </c>
      <c r="F90" s="303">
        <v>98000</v>
      </c>
      <c r="G90" s="322">
        <f t="shared" si="1"/>
        <v>111.36363636363636</v>
      </c>
    </row>
    <row r="91" spans="1:8" s="139" customFormat="1" ht="51" hidden="1">
      <c r="A91" s="428"/>
      <c r="B91" s="428"/>
      <c r="C91" s="429" t="s">
        <v>589</v>
      </c>
      <c r="D91" s="430" t="str">
        <f>1!D77</f>
        <v>Dotacje otrzymane z funduszy celowych na finansowanie lub dofinansowanie kosztów realizacji inwestycji i zakupów inwestycyjnych jednostek sektora finansów publicznych</v>
      </c>
      <c r="E91" s="303">
        <v>50000</v>
      </c>
      <c r="F91" s="303">
        <v>250000</v>
      </c>
      <c r="G91" s="322">
        <f t="shared" si="1"/>
        <v>500</v>
      </c>
      <c r="H91" s="139" t="s">
        <v>624</v>
      </c>
    </row>
    <row r="92" spans="1:7" s="139" customFormat="1" ht="63.75" hidden="1">
      <c r="A92" s="428"/>
      <c r="B92" s="428"/>
      <c r="C92" s="429" t="s">
        <v>193</v>
      </c>
      <c r="D92" s="430" t="str">
        <f>D26</f>
        <v>Dochody z najmu i dzierżawy składników majątkowych Skarbu Państwa, jednostek samorządu terytorialnego, lub innych jednostek zaliczanych do sektora finansów publicznych oraz innych umów o podobnym charakterze</v>
      </c>
      <c r="E92" s="303">
        <v>10700</v>
      </c>
      <c r="F92" s="303">
        <v>10000</v>
      </c>
      <c r="G92" s="322">
        <f t="shared" si="1"/>
        <v>93.45794392523365</v>
      </c>
    </row>
    <row r="93" spans="1:7" s="139" customFormat="1" ht="12.75" hidden="1">
      <c r="A93" s="428"/>
      <c r="B93" s="428"/>
      <c r="C93" s="429" t="s">
        <v>602</v>
      </c>
      <c r="D93" s="430" t="str">
        <f>D83</f>
        <v>Wpływy z róznych dochodów</v>
      </c>
      <c r="E93" s="303">
        <v>3600</v>
      </c>
      <c r="F93" s="303">
        <v>0</v>
      </c>
      <c r="G93" s="322">
        <f t="shared" si="1"/>
        <v>0</v>
      </c>
    </row>
    <row r="94" spans="1:7" s="139" customFormat="1" ht="38.25" hidden="1">
      <c r="A94" s="428"/>
      <c r="B94" s="428"/>
      <c r="C94" s="429" t="s">
        <v>191</v>
      </c>
      <c r="D94" s="430" t="str">
        <f>D116</f>
        <v>Dotacje celowe otrzymane z budżetu państwa na realizację własnych zadań bieżących gmin (związków gmin)</v>
      </c>
      <c r="E94" s="303">
        <v>6049</v>
      </c>
      <c r="F94" s="303">
        <v>0</v>
      </c>
      <c r="G94" s="322">
        <f t="shared" si="1"/>
        <v>0</v>
      </c>
    </row>
    <row r="95" spans="1:7" ht="14.25" customHeight="1">
      <c r="A95" s="531"/>
      <c r="B95" s="531">
        <v>80104</v>
      </c>
      <c r="C95" s="532"/>
      <c r="D95" s="533" t="s">
        <v>321</v>
      </c>
      <c r="E95" s="302">
        <f>E96</f>
        <v>39000</v>
      </c>
      <c r="F95" s="302">
        <f>F96</f>
        <v>43000</v>
      </c>
      <c r="G95" s="319">
        <f t="shared" si="1"/>
        <v>110.25641025641026</v>
      </c>
    </row>
    <row r="96" spans="1:7" s="139" customFormat="1" ht="12.75" hidden="1">
      <c r="A96" s="428"/>
      <c r="B96" s="428"/>
      <c r="C96" s="429" t="s">
        <v>189</v>
      </c>
      <c r="D96" s="430" t="s">
        <v>392</v>
      </c>
      <c r="E96" s="303">
        <v>39000</v>
      </c>
      <c r="F96" s="303">
        <v>43000</v>
      </c>
      <c r="G96" s="322">
        <f t="shared" si="1"/>
        <v>110.25641025641026</v>
      </c>
    </row>
    <row r="97" spans="1:7" ht="12.75">
      <c r="A97" s="531"/>
      <c r="B97" s="531">
        <v>80110</v>
      </c>
      <c r="C97" s="532"/>
      <c r="D97" s="533" t="s">
        <v>323</v>
      </c>
      <c r="E97" s="302">
        <f>E98</f>
        <v>38000</v>
      </c>
      <c r="F97" s="302">
        <f>F98</f>
        <v>40000</v>
      </c>
      <c r="G97" s="319">
        <f t="shared" si="1"/>
        <v>105.26315789473684</v>
      </c>
    </row>
    <row r="98" spans="1:7" s="139" customFormat="1" ht="12.75" hidden="1">
      <c r="A98" s="382"/>
      <c r="B98" s="382"/>
      <c r="C98" s="383" t="s">
        <v>189</v>
      </c>
      <c r="D98" s="384" t="s">
        <v>388</v>
      </c>
      <c r="E98" s="304">
        <v>38000</v>
      </c>
      <c r="F98" s="304">
        <v>40000</v>
      </c>
      <c r="G98" s="323">
        <f t="shared" si="1"/>
        <v>105.26315789473684</v>
      </c>
    </row>
    <row r="99" spans="1:7" s="139" customFormat="1" ht="13.5" thickBot="1">
      <c r="A99" s="438"/>
      <c r="B99" s="435">
        <v>80195</v>
      </c>
      <c r="C99" s="551"/>
      <c r="D99" s="552" t="s">
        <v>603</v>
      </c>
      <c r="E99" s="436">
        <f>E100</f>
        <v>5000</v>
      </c>
      <c r="F99" s="436">
        <f>F100</f>
        <v>0</v>
      </c>
      <c r="G99" s="437">
        <f t="shared" si="1"/>
        <v>0</v>
      </c>
    </row>
    <row r="100" spans="1:7" s="139" customFormat="1" ht="39" hidden="1" thickBot="1">
      <c r="A100" s="382"/>
      <c r="B100" s="382"/>
      <c r="C100" s="383" t="s">
        <v>191</v>
      </c>
      <c r="D100" s="384" t="str">
        <f>D94</f>
        <v>Dotacje celowe otrzymane z budżetu państwa na realizację własnych zadań bieżących gmin (związków gmin)</v>
      </c>
      <c r="E100" s="304">
        <v>5000</v>
      </c>
      <c r="F100" s="304">
        <v>0</v>
      </c>
      <c r="G100" s="323">
        <f t="shared" si="1"/>
        <v>0</v>
      </c>
    </row>
    <row r="101" spans="1:7" s="140" customFormat="1" ht="13.5" thickBot="1">
      <c r="A101" s="168">
        <v>851</v>
      </c>
      <c r="B101" s="168"/>
      <c r="C101" s="169"/>
      <c r="D101" s="299" t="s">
        <v>331</v>
      </c>
      <c r="E101" s="171">
        <f>E102</f>
        <v>1200</v>
      </c>
      <c r="F101" s="171">
        <f>F102</f>
        <v>1000</v>
      </c>
      <c r="G101" s="316">
        <f t="shared" si="1"/>
        <v>83.33333333333333</v>
      </c>
    </row>
    <row r="102" spans="1:7" ht="13.5" thickBot="1">
      <c r="A102" s="531"/>
      <c r="B102" s="531">
        <v>85195</v>
      </c>
      <c r="C102" s="532"/>
      <c r="D102" s="533" t="s">
        <v>277</v>
      </c>
      <c r="E102" s="302">
        <f>E103</f>
        <v>1200</v>
      </c>
      <c r="F102" s="302">
        <f>F103</f>
        <v>1000</v>
      </c>
      <c r="G102" s="319">
        <f t="shared" si="1"/>
        <v>83.33333333333333</v>
      </c>
    </row>
    <row r="103" spans="1:7" s="139" customFormat="1" ht="51.75" hidden="1" thickBot="1">
      <c r="A103" s="382"/>
      <c r="B103" s="382"/>
      <c r="C103" s="383" t="s">
        <v>190</v>
      </c>
      <c r="D103" s="384" t="s">
        <v>423</v>
      </c>
      <c r="E103" s="304">
        <v>1200</v>
      </c>
      <c r="F103" s="304">
        <v>1000</v>
      </c>
      <c r="G103" s="323">
        <f t="shared" si="1"/>
        <v>83.33333333333333</v>
      </c>
    </row>
    <row r="104" spans="1:7" s="140" customFormat="1" ht="13.5" thickBot="1">
      <c r="A104" s="168">
        <v>852</v>
      </c>
      <c r="B104" s="168"/>
      <c r="C104" s="169"/>
      <c r="D104" s="299" t="s">
        <v>335</v>
      </c>
      <c r="E104" s="171">
        <f>E105+E107+E109+E112+E115</f>
        <v>1531624</v>
      </c>
      <c r="F104" s="171">
        <f>F105+F107+F109+F112+F115</f>
        <v>1848500</v>
      </c>
      <c r="G104" s="316">
        <f t="shared" si="1"/>
        <v>120.68888970138886</v>
      </c>
    </row>
    <row r="105" spans="1:7" s="141" customFormat="1" ht="38.25">
      <c r="A105" s="164"/>
      <c r="B105" s="164">
        <v>85212</v>
      </c>
      <c r="C105" s="165"/>
      <c r="D105" s="336" t="s">
        <v>431</v>
      </c>
      <c r="E105" s="167">
        <f>E106</f>
        <v>1150000</v>
      </c>
      <c r="F105" s="167">
        <f>F106</f>
        <v>1517000</v>
      </c>
      <c r="G105" s="320">
        <f t="shared" si="1"/>
        <v>131.91304347826087</v>
      </c>
    </row>
    <row r="106" spans="1:7" s="139" customFormat="1" ht="51" hidden="1">
      <c r="A106" s="428"/>
      <c r="B106" s="428"/>
      <c r="C106" s="429" t="s">
        <v>190</v>
      </c>
      <c r="D106" s="430" t="s">
        <v>423</v>
      </c>
      <c r="E106" s="303">
        <v>1150000</v>
      </c>
      <c r="F106" s="303">
        <v>1517000</v>
      </c>
      <c r="G106" s="322">
        <f t="shared" si="1"/>
        <v>131.91304347826087</v>
      </c>
    </row>
    <row r="107" spans="1:7" ht="47.25" customHeight="1">
      <c r="A107" s="531"/>
      <c r="B107" s="531">
        <v>85213</v>
      </c>
      <c r="C107" s="532"/>
      <c r="D107" s="533" t="s">
        <v>663</v>
      </c>
      <c r="E107" s="302">
        <f>E108</f>
        <v>5200</v>
      </c>
      <c r="F107" s="302">
        <f>F108</f>
        <v>8000</v>
      </c>
      <c r="G107" s="319">
        <f t="shared" si="1"/>
        <v>153.84615384615384</v>
      </c>
    </row>
    <row r="108" spans="1:7" s="139" customFormat="1" ht="51" hidden="1">
      <c r="A108" s="428"/>
      <c r="B108" s="428"/>
      <c r="C108" s="429" t="s">
        <v>190</v>
      </c>
      <c r="D108" s="430" t="s">
        <v>423</v>
      </c>
      <c r="E108" s="303">
        <v>5200</v>
      </c>
      <c r="F108" s="303">
        <v>8000</v>
      </c>
      <c r="G108" s="322">
        <f t="shared" si="1"/>
        <v>153.84615384615384</v>
      </c>
    </row>
    <row r="109" spans="1:7" ht="25.5">
      <c r="A109" s="531"/>
      <c r="B109" s="531">
        <v>85214</v>
      </c>
      <c r="C109" s="532"/>
      <c r="D109" s="533" t="s">
        <v>340</v>
      </c>
      <c r="E109" s="302">
        <f>E110+E111</f>
        <v>166100</v>
      </c>
      <c r="F109" s="302">
        <f>F110+F111</f>
        <v>175000</v>
      </c>
      <c r="G109" s="319">
        <f t="shared" si="1"/>
        <v>105.3582179409994</v>
      </c>
    </row>
    <row r="110" spans="1:7" s="139" customFormat="1" ht="51" hidden="1">
      <c r="A110" s="428"/>
      <c r="B110" s="428"/>
      <c r="C110" s="429" t="s">
        <v>190</v>
      </c>
      <c r="D110" s="430" t="s">
        <v>423</v>
      </c>
      <c r="E110" s="303">
        <v>56100</v>
      </c>
      <c r="F110" s="303">
        <v>53000</v>
      </c>
      <c r="G110" s="322">
        <f t="shared" si="1"/>
        <v>94.4741532976827</v>
      </c>
    </row>
    <row r="111" spans="1:7" s="139" customFormat="1" ht="38.25" hidden="1">
      <c r="A111" s="428"/>
      <c r="B111" s="428"/>
      <c r="C111" s="429" t="s">
        <v>191</v>
      </c>
      <c r="D111" s="430" t="s">
        <v>432</v>
      </c>
      <c r="E111" s="303">
        <v>110000</v>
      </c>
      <c r="F111" s="303">
        <v>122000</v>
      </c>
      <c r="G111" s="322">
        <f t="shared" si="1"/>
        <v>110.9090909090909</v>
      </c>
    </row>
    <row r="112" spans="1:7" ht="12.75">
      <c r="A112" s="531"/>
      <c r="B112" s="553">
        <v>85219</v>
      </c>
      <c r="C112" s="532"/>
      <c r="D112" s="533" t="s">
        <v>414</v>
      </c>
      <c r="E112" s="302">
        <f>E113+E114</f>
        <v>111500</v>
      </c>
      <c r="F112" s="302">
        <f>F113+F114</f>
        <v>105500</v>
      </c>
      <c r="G112" s="319">
        <f t="shared" si="1"/>
        <v>94.61883408071749</v>
      </c>
    </row>
    <row r="113" spans="1:7" s="139" customFormat="1" ht="12.75" hidden="1">
      <c r="A113" s="438"/>
      <c r="B113" s="554"/>
      <c r="C113" s="439" t="s">
        <v>189</v>
      </c>
      <c r="D113" s="555" t="s">
        <v>388</v>
      </c>
      <c r="E113" s="305">
        <v>3500</v>
      </c>
      <c r="F113" s="305">
        <v>3500</v>
      </c>
      <c r="G113" s="324">
        <f t="shared" si="1"/>
        <v>100</v>
      </c>
    </row>
    <row r="114" spans="1:7" s="139" customFormat="1" ht="38.25" hidden="1">
      <c r="A114" s="554"/>
      <c r="B114" s="554"/>
      <c r="C114" s="541" t="s">
        <v>191</v>
      </c>
      <c r="D114" s="430" t="s">
        <v>432</v>
      </c>
      <c r="E114" s="301">
        <v>108000</v>
      </c>
      <c r="F114" s="301">
        <v>102000</v>
      </c>
      <c r="G114" s="318">
        <f t="shared" si="1"/>
        <v>94.44444444444444</v>
      </c>
    </row>
    <row r="115" spans="1:7" ht="13.5" thickBot="1">
      <c r="A115" s="556"/>
      <c r="B115" s="556">
        <v>85295</v>
      </c>
      <c r="C115" s="557"/>
      <c r="D115" s="558" t="s">
        <v>277</v>
      </c>
      <c r="E115" s="306">
        <f>E116</f>
        <v>98824</v>
      </c>
      <c r="F115" s="306">
        <f>F116</f>
        <v>43000</v>
      </c>
      <c r="G115" s="325">
        <f t="shared" si="1"/>
        <v>43.51169756334494</v>
      </c>
    </row>
    <row r="116" spans="1:7" s="139" customFormat="1" ht="39" hidden="1" thickBot="1">
      <c r="A116" s="554"/>
      <c r="B116" s="554"/>
      <c r="C116" s="541" t="s">
        <v>191</v>
      </c>
      <c r="D116" s="384" t="s">
        <v>432</v>
      </c>
      <c r="E116" s="301">
        <v>98824</v>
      </c>
      <c r="F116" s="301">
        <v>43000</v>
      </c>
      <c r="G116" s="318">
        <f t="shared" si="1"/>
        <v>43.51169756334494</v>
      </c>
    </row>
    <row r="117" spans="1:7" s="140" customFormat="1" ht="13.5" thickBot="1">
      <c r="A117" s="168">
        <v>854</v>
      </c>
      <c r="B117" s="168"/>
      <c r="C117" s="169"/>
      <c r="D117" s="299" t="s">
        <v>345</v>
      </c>
      <c r="E117" s="171">
        <f>E118</f>
        <v>62690</v>
      </c>
      <c r="F117" s="171">
        <f>F118</f>
        <v>0</v>
      </c>
      <c r="G117" s="316">
        <f>F117*100/E117</f>
        <v>0</v>
      </c>
    </row>
    <row r="118" spans="1:7" s="141" customFormat="1" ht="13.5" thickBot="1">
      <c r="A118" s="549"/>
      <c r="B118" s="549">
        <v>85415</v>
      </c>
      <c r="C118" s="328"/>
      <c r="D118" s="432" t="s">
        <v>550</v>
      </c>
      <c r="E118" s="329">
        <v>62690</v>
      </c>
      <c r="F118" s="329">
        <v>0</v>
      </c>
      <c r="G118" s="330">
        <f t="shared" si="1"/>
        <v>0</v>
      </c>
    </row>
    <row r="119" spans="1:7" s="141" customFormat="1" ht="39" hidden="1" thickBot="1">
      <c r="A119" s="559"/>
      <c r="B119" s="559"/>
      <c r="C119" s="161" t="s">
        <v>191</v>
      </c>
      <c r="D119" s="434" t="str">
        <f>D116</f>
        <v>Dotacje celowe otrzymane z budżetu państwa na realizację własnych zadań bieżących gmin (związków gmin)</v>
      </c>
      <c r="E119" s="163">
        <f>E118</f>
        <v>62690</v>
      </c>
      <c r="F119" s="163">
        <f>F118</f>
        <v>0</v>
      </c>
      <c r="G119" s="330">
        <f t="shared" si="1"/>
        <v>0</v>
      </c>
    </row>
    <row r="120" spans="1:7" s="140" customFormat="1" ht="26.25" thickBot="1">
      <c r="A120" s="168">
        <v>900</v>
      </c>
      <c r="B120" s="168"/>
      <c r="C120" s="169"/>
      <c r="D120" s="299" t="s">
        <v>352</v>
      </c>
      <c r="E120" s="171">
        <f>E121+E123</f>
        <v>50400</v>
      </c>
      <c r="F120" s="171">
        <f>F121</f>
        <v>400</v>
      </c>
      <c r="G120" s="316">
        <f t="shared" si="1"/>
        <v>0.7936507936507936</v>
      </c>
    </row>
    <row r="121" spans="1:7" ht="25.5">
      <c r="A121" s="560"/>
      <c r="B121" s="560">
        <v>90020</v>
      </c>
      <c r="C121" s="561"/>
      <c r="D121" s="562" t="s">
        <v>415</v>
      </c>
      <c r="E121" s="481">
        <f>E122</f>
        <v>400</v>
      </c>
      <c r="F121" s="481">
        <f>F122</f>
        <v>400</v>
      </c>
      <c r="G121" s="482">
        <f t="shared" si="1"/>
        <v>100</v>
      </c>
    </row>
    <row r="122" spans="1:7" ht="12.75" hidden="1">
      <c r="A122" s="553"/>
      <c r="B122" s="553"/>
      <c r="C122" s="563" t="s">
        <v>198</v>
      </c>
      <c r="D122" s="555" t="s">
        <v>416</v>
      </c>
      <c r="E122" s="305">
        <v>400</v>
      </c>
      <c r="F122" s="305">
        <v>400</v>
      </c>
      <c r="G122" s="324">
        <f t="shared" si="1"/>
        <v>100</v>
      </c>
    </row>
    <row r="123" spans="1:7" ht="13.5" thickBot="1">
      <c r="A123" s="553"/>
      <c r="B123" s="553">
        <v>90003</v>
      </c>
      <c r="C123" s="563"/>
      <c r="D123" s="552" t="s">
        <v>356</v>
      </c>
      <c r="E123" s="483">
        <v>50000</v>
      </c>
      <c r="F123" s="483">
        <v>0</v>
      </c>
      <c r="G123" s="324">
        <f t="shared" si="1"/>
        <v>0</v>
      </c>
    </row>
    <row r="124" spans="1:7" ht="51.75" hidden="1" thickBot="1">
      <c r="A124" s="433"/>
      <c r="B124" s="433"/>
      <c r="C124" s="564" t="s">
        <v>617</v>
      </c>
      <c r="D124" s="434" t="str">
        <f>D91</f>
        <v>Dotacje otrzymane z funduszy celowych na finansowanie lub dofinansowanie kosztów realizacji inwestycji i zakupów inwestycyjnych jednostek sektora finansów publicznych</v>
      </c>
      <c r="E124" s="484">
        <v>50000</v>
      </c>
      <c r="F124" s="484">
        <v>0</v>
      </c>
      <c r="G124" s="321">
        <f t="shared" si="1"/>
        <v>0</v>
      </c>
    </row>
    <row r="125" spans="1:7" ht="13.5" thickBot="1">
      <c r="A125" s="168">
        <v>921</v>
      </c>
      <c r="B125" s="168"/>
      <c r="C125" s="169"/>
      <c r="D125" s="299" t="s">
        <v>618</v>
      </c>
      <c r="E125" s="171">
        <f>E126</f>
        <v>14632</v>
      </c>
      <c r="F125" s="171">
        <f>F126</f>
        <v>34388</v>
      </c>
      <c r="G125" s="316">
        <f>F125*100/E125</f>
        <v>235.0191361399672</v>
      </c>
    </row>
    <row r="126" spans="1:7" ht="13.5" thickBot="1">
      <c r="A126" s="431"/>
      <c r="B126" s="431">
        <v>92109</v>
      </c>
      <c r="C126" s="328"/>
      <c r="D126" s="432" t="s">
        <v>619</v>
      </c>
      <c r="E126" s="329">
        <f>E127</f>
        <v>14632</v>
      </c>
      <c r="F126" s="329">
        <f>F127</f>
        <v>34388</v>
      </c>
      <c r="G126" s="330">
        <f>F126*100/E126</f>
        <v>235.0191361399672</v>
      </c>
    </row>
    <row r="127" spans="1:7" ht="51.75" hidden="1" thickBot="1">
      <c r="A127" s="433"/>
      <c r="B127" s="433"/>
      <c r="C127" s="161" t="s">
        <v>420</v>
      </c>
      <c r="D127" s="434" t="s">
        <v>620</v>
      </c>
      <c r="E127" s="163">
        <v>14632</v>
      </c>
      <c r="F127" s="163">
        <v>34388</v>
      </c>
      <c r="G127" s="321">
        <f>F127*100/E127</f>
        <v>235.0191361399672</v>
      </c>
    </row>
    <row r="128" spans="1:7" s="140" customFormat="1" ht="13.5" thickBot="1">
      <c r="A128" s="744" t="s">
        <v>117</v>
      </c>
      <c r="B128" s="744"/>
      <c r="C128" s="744"/>
      <c r="D128" s="744"/>
      <c r="E128" s="565">
        <f>E125+E120+E117+E104+E101+E88+E76+E45+E43+E39+E31+E28+E23+E18+E14+E11+E9</f>
        <v>8079884</v>
      </c>
      <c r="F128" s="565">
        <f>F125+F120+F117+F104+F101+F88+F76+F45+F43+F39+F31+F28+F23+F18+F14+F11+F9</f>
        <v>8726858</v>
      </c>
      <c r="G128" s="566">
        <f t="shared" si="1"/>
        <v>108.00721891551909</v>
      </c>
    </row>
    <row r="129" spans="2:7" ht="12.75">
      <c r="B129" s="2"/>
      <c r="C129" s="2"/>
      <c r="F129" s="76"/>
      <c r="G129" s="326"/>
    </row>
    <row r="130" spans="1:7" ht="12.75" hidden="1">
      <c r="A130" s="57" t="s">
        <v>166</v>
      </c>
      <c r="B130" s="2"/>
      <c r="C130" s="2"/>
      <c r="F130" s="76"/>
      <c r="G130" s="326"/>
    </row>
    <row r="131" spans="2:7" ht="12.75">
      <c r="B131" s="9"/>
      <c r="C131" s="2"/>
      <c r="F131" s="2"/>
      <c r="G131" s="326"/>
    </row>
    <row r="132" spans="2:7" ht="12.75">
      <c r="B132" s="2"/>
      <c r="C132" s="2"/>
      <c r="F132" s="2"/>
      <c r="G132" s="326"/>
    </row>
    <row r="133" spans="2:7" ht="12.75">
      <c r="B133" s="2"/>
      <c r="C133" s="2"/>
      <c r="F133" s="2"/>
      <c r="G133" s="326"/>
    </row>
    <row r="134" spans="2:7" ht="12.75">
      <c r="B134" s="2"/>
      <c r="C134" s="2"/>
      <c r="F134" s="2"/>
      <c r="G134" s="326"/>
    </row>
    <row r="135" spans="2:7" ht="12.75">
      <c r="B135" s="2"/>
      <c r="C135" s="2"/>
      <c r="F135" s="2"/>
      <c r="G135" s="326"/>
    </row>
    <row r="136" spans="2:7" ht="12.75">
      <c r="B136" s="2"/>
      <c r="C136" s="2"/>
      <c r="F136" s="2"/>
      <c r="G136" s="326"/>
    </row>
    <row r="137" spans="2:7" ht="12.75">
      <c r="B137" s="2"/>
      <c r="C137" s="2"/>
      <c r="F137" s="2"/>
      <c r="G137" s="326"/>
    </row>
    <row r="138" spans="2:7" ht="12.75">
      <c r="B138" s="2"/>
      <c r="C138" s="2"/>
      <c r="F138" s="2"/>
      <c r="G138" s="326"/>
    </row>
    <row r="139" spans="2:7" ht="12.75">
      <c r="B139" s="2"/>
      <c r="C139" s="2"/>
      <c r="F139" s="2"/>
      <c r="G139" s="326"/>
    </row>
    <row r="140" spans="2:7" ht="12.75">
      <c r="B140" s="2"/>
      <c r="C140" s="2"/>
      <c r="F140" s="2"/>
      <c r="G140" s="326"/>
    </row>
    <row r="141" spans="2:7" ht="12.75">
      <c r="B141" s="2"/>
      <c r="C141" s="2"/>
      <c r="F141" s="2"/>
      <c r="G141" s="326"/>
    </row>
    <row r="142" spans="2:7" ht="12.75">
      <c r="B142" s="2"/>
      <c r="C142" s="2"/>
      <c r="F142" s="2"/>
      <c r="G142" s="326"/>
    </row>
    <row r="143" spans="2:7" ht="12.75">
      <c r="B143" s="2"/>
      <c r="C143" s="2"/>
      <c r="F143" s="2"/>
      <c r="G143" s="326"/>
    </row>
    <row r="144" spans="2:7" ht="12.75">
      <c r="B144" s="2"/>
      <c r="C144" s="2"/>
      <c r="F144" s="2"/>
      <c r="G144" s="326"/>
    </row>
    <row r="145" spans="2:7" ht="12.75">
      <c r="B145" s="2"/>
      <c r="C145" s="2"/>
      <c r="F145" s="2"/>
      <c r="G145" s="326"/>
    </row>
  </sheetData>
  <mergeCells count="8">
    <mergeCell ref="G6:G7"/>
    <mergeCell ref="A128:D128"/>
    <mergeCell ref="F6:F7"/>
    <mergeCell ref="E6:E7"/>
    <mergeCell ref="A6:A7"/>
    <mergeCell ref="B6:B7"/>
    <mergeCell ref="C6:C7"/>
    <mergeCell ref="D6:D7"/>
  </mergeCells>
  <printOptions/>
  <pageMargins left="0.78" right="0.2362204724409449" top="0.7480314960629921" bottom="0.6299212598425197" header="0.5118110236220472" footer="0.5118110236220472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9"/>
  <sheetViews>
    <sheetView zoomScale="130" zoomScaleNormal="130" workbookViewId="0" topLeftCell="A1">
      <selection activeCell="D206" sqref="D206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5.625" style="2" hidden="1" customWidth="1"/>
    <col min="4" max="4" width="32.875" style="2" customWidth="1"/>
    <col min="5" max="6" width="11.625" style="76" customWidth="1"/>
    <col min="7" max="7" width="10.625" style="468" customWidth="1"/>
    <col min="8" max="8" width="11.375" style="0" hidden="1" customWidth="1"/>
    <col min="9" max="9" width="0" style="0" hidden="1" customWidth="1"/>
  </cols>
  <sheetData>
    <row r="1" spans="1:6" ht="23.25">
      <c r="A1"/>
      <c r="B1"/>
      <c r="C1"/>
      <c r="D1" s="442" t="s">
        <v>540</v>
      </c>
      <c r="E1"/>
      <c r="F1"/>
    </row>
    <row r="2" spans="1:6" ht="18">
      <c r="A2"/>
      <c r="B2"/>
      <c r="C2"/>
      <c r="D2" s="85" t="s">
        <v>9</v>
      </c>
      <c r="E2"/>
      <c r="F2"/>
    </row>
    <row r="3" spans="1:6" ht="12.75">
      <c r="A3"/>
      <c r="B3"/>
      <c r="C3"/>
      <c r="D3" s="311" t="s">
        <v>542</v>
      </c>
      <c r="E3"/>
      <c r="F3"/>
    </row>
    <row r="4" spans="1:6" ht="18">
      <c r="A4" s="4"/>
      <c r="B4" s="4"/>
      <c r="C4" s="4"/>
      <c r="D4" s="312" t="s">
        <v>543</v>
      </c>
      <c r="E4" s="73"/>
      <c r="F4" s="73"/>
    </row>
    <row r="5" spans="1:6" ht="13.5" thickBot="1">
      <c r="A5" s="48"/>
      <c r="B5" s="48"/>
      <c r="C5" s="48"/>
      <c r="D5" s="48"/>
      <c r="E5" s="74"/>
      <c r="F5" s="74"/>
    </row>
    <row r="6" spans="1:7" ht="12.75">
      <c r="A6" s="542" t="s">
        <v>2</v>
      </c>
      <c r="B6" s="631" t="s">
        <v>3</v>
      </c>
      <c r="C6" s="631" t="s">
        <v>133</v>
      </c>
      <c r="D6" s="631" t="s">
        <v>19</v>
      </c>
      <c r="E6" s="601" t="s">
        <v>562</v>
      </c>
      <c r="F6" s="756" t="s">
        <v>563</v>
      </c>
      <c r="G6" s="750" t="s">
        <v>545</v>
      </c>
    </row>
    <row r="7" spans="1:7" ht="12.75" customHeight="1">
      <c r="A7" s="543"/>
      <c r="B7" s="632"/>
      <c r="C7" s="632"/>
      <c r="D7" s="632"/>
      <c r="E7" s="629"/>
      <c r="F7" s="757"/>
      <c r="G7" s="751"/>
    </row>
    <row r="8" spans="1:7" ht="12.75">
      <c r="A8" s="543"/>
      <c r="B8" s="632"/>
      <c r="C8" s="632"/>
      <c r="D8" s="632"/>
      <c r="E8" s="629"/>
      <c r="F8" s="758"/>
      <c r="G8" s="752"/>
    </row>
    <row r="9" spans="1:7" ht="8.25" customHeight="1" thickBot="1">
      <c r="A9" s="175">
        <v>1</v>
      </c>
      <c r="B9" s="176">
        <v>2</v>
      </c>
      <c r="C9" s="176">
        <v>3</v>
      </c>
      <c r="D9" s="176">
        <v>4</v>
      </c>
      <c r="E9" s="177">
        <v>5</v>
      </c>
      <c r="F9" s="444">
        <v>6</v>
      </c>
      <c r="G9" s="473">
        <v>7</v>
      </c>
    </row>
    <row r="10" spans="1:7" ht="13.5" thickBot="1">
      <c r="A10" s="453" t="s">
        <v>203</v>
      </c>
      <c r="B10" s="453"/>
      <c r="C10" s="453"/>
      <c r="D10" s="454" t="s">
        <v>202</v>
      </c>
      <c r="E10" s="455">
        <f>E11+E15+E20+E23</f>
        <v>116172</v>
      </c>
      <c r="F10" s="455">
        <f>F11+F15+F20+F23</f>
        <v>70700</v>
      </c>
      <c r="G10" s="472">
        <f>F10/E10*100</f>
        <v>60.858038081465416</v>
      </c>
    </row>
    <row r="11" spans="1:7" ht="12.75">
      <c r="A11" s="504"/>
      <c r="B11" s="476" t="s">
        <v>204</v>
      </c>
      <c r="C11" s="476"/>
      <c r="D11" s="477" t="s">
        <v>205</v>
      </c>
      <c r="E11" s="478">
        <f>E13+E14</f>
        <v>1500</v>
      </c>
      <c r="F11" s="479">
        <f>F12</f>
        <v>8000</v>
      </c>
      <c r="G11" s="505">
        <f aca="true" t="shared" si="0" ref="G11:G109">F11/E11*100</f>
        <v>533.3333333333333</v>
      </c>
    </row>
    <row r="12" spans="1:7" ht="12.75">
      <c r="A12" s="289"/>
      <c r="B12" s="460" t="s">
        <v>629</v>
      </c>
      <c r="C12" s="461"/>
      <c r="D12" s="457" t="s">
        <v>630</v>
      </c>
      <c r="E12" s="458">
        <v>1500</v>
      </c>
      <c r="F12" s="459">
        <f>2!F9</f>
        <v>8000</v>
      </c>
      <c r="G12" s="469">
        <f t="shared" si="0"/>
        <v>533.3333333333333</v>
      </c>
    </row>
    <row r="13" spans="1:7" ht="12.75" hidden="1">
      <c r="A13" s="446"/>
      <c r="B13" s="446"/>
      <c r="C13" s="446" t="s">
        <v>206</v>
      </c>
      <c r="D13" s="507" t="s">
        <v>631</v>
      </c>
      <c r="E13" s="291">
        <v>1500</v>
      </c>
      <c r="F13" s="508">
        <v>8000</v>
      </c>
      <c r="G13" s="506">
        <f t="shared" si="0"/>
        <v>533.3333333333333</v>
      </c>
    </row>
    <row r="14" spans="1:7" ht="12.75" hidden="1">
      <c r="A14" s="462"/>
      <c r="B14" s="446"/>
      <c r="C14" s="446" t="s">
        <v>207</v>
      </c>
      <c r="D14" s="507" t="s">
        <v>205</v>
      </c>
      <c r="E14" s="291">
        <v>0</v>
      </c>
      <c r="F14" s="508">
        <v>3000</v>
      </c>
      <c r="G14" s="506" t="e">
        <f t="shared" si="0"/>
        <v>#DIV/0!</v>
      </c>
    </row>
    <row r="15" spans="1:7" ht="25.5">
      <c r="A15" s="503"/>
      <c r="B15" s="446" t="s">
        <v>208</v>
      </c>
      <c r="C15" s="446"/>
      <c r="D15" s="507" t="s">
        <v>667</v>
      </c>
      <c r="E15" s="291">
        <v>600</v>
      </c>
      <c r="F15" s="508">
        <f>F18+F19</f>
        <v>50000</v>
      </c>
      <c r="G15" s="506">
        <f t="shared" si="0"/>
        <v>8333.333333333332</v>
      </c>
    </row>
    <row r="16" spans="1:7" ht="12.75">
      <c r="A16" s="289"/>
      <c r="B16" s="456" t="s">
        <v>629</v>
      </c>
      <c r="C16" s="446"/>
      <c r="D16" s="457" t="s">
        <v>630</v>
      </c>
      <c r="E16" s="458">
        <v>600</v>
      </c>
      <c r="F16" s="459">
        <v>15000</v>
      </c>
      <c r="G16" s="506">
        <f t="shared" si="0"/>
        <v>2500</v>
      </c>
    </row>
    <row r="17" spans="1:7" ht="12.75">
      <c r="A17" s="446"/>
      <c r="B17" s="446"/>
      <c r="C17" s="446"/>
      <c r="D17" s="457" t="s">
        <v>632</v>
      </c>
      <c r="E17" s="458">
        <v>0</v>
      </c>
      <c r="F17" s="459">
        <v>35000</v>
      </c>
      <c r="G17" s="506"/>
    </row>
    <row r="18" spans="1:7" ht="12.75" hidden="1">
      <c r="A18" s="446"/>
      <c r="B18" s="446"/>
      <c r="C18" s="446" t="s">
        <v>207</v>
      </c>
      <c r="D18" s="507" t="s">
        <v>262</v>
      </c>
      <c r="E18" s="291">
        <v>0</v>
      </c>
      <c r="F18" s="508">
        <v>15000</v>
      </c>
      <c r="G18" s="506" t="e">
        <f t="shared" si="0"/>
        <v>#DIV/0!</v>
      </c>
    </row>
    <row r="19" spans="1:7" ht="25.5" hidden="1">
      <c r="A19" s="462"/>
      <c r="B19" s="446"/>
      <c r="C19" s="446" t="s">
        <v>217</v>
      </c>
      <c r="D19" s="507" t="s">
        <v>290</v>
      </c>
      <c r="E19" s="291">
        <v>0</v>
      </c>
      <c r="F19" s="508">
        <v>35000</v>
      </c>
      <c r="G19" s="506" t="e">
        <f t="shared" si="0"/>
        <v>#DIV/0!</v>
      </c>
    </row>
    <row r="20" spans="1:7" ht="12.75">
      <c r="A20" s="503"/>
      <c r="B20" s="446" t="s">
        <v>209</v>
      </c>
      <c r="C20" s="446"/>
      <c r="D20" s="507" t="s">
        <v>210</v>
      </c>
      <c r="E20" s="291">
        <f>E22</f>
        <v>10200</v>
      </c>
      <c r="F20" s="508">
        <f>F22</f>
        <v>12700</v>
      </c>
      <c r="G20" s="506">
        <f t="shared" si="0"/>
        <v>124.50980392156863</v>
      </c>
    </row>
    <row r="21" spans="1:7" ht="12.75">
      <c r="A21" s="289"/>
      <c r="B21" s="460" t="s">
        <v>629</v>
      </c>
      <c r="C21" s="461"/>
      <c r="D21" s="457" t="s">
        <v>630</v>
      </c>
      <c r="E21" s="458">
        <v>10200</v>
      </c>
      <c r="F21" s="459">
        <v>12700</v>
      </c>
      <c r="G21" s="469">
        <f t="shared" si="0"/>
        <v>124.50980392156863</v>
      </c>
    </row>
    <row r="22" spans="1:7" ht="12.75" hidden="1">
      <c r="A22" s="462"/>
      <c r="B22" s="446"/>
      <c r="C22" s="446" t="s">
        <v>206</v>
      </c>
      <c r="D22" s="507" t="s">
        <v>299</v>
      </c>
      <c r="E22" s="291">
        <v>10200</v>
      </c>
      <c r="F22" s="508">
        <v>12700</v>
      </c>
      <c r="G22" s="506">
        <f t="shared" si="0"/>
        <v>124.50980392156863</v>
      </c>
    </row>
    <row r="23" spans="1:7" ht="12.75">
      <c r="A23" s="503"/>
      <c r="B23" s="446" t="s">
        <v>599</v>
      </c>
      <c r="C23" s="446"/>
      <c r="D23" s="507" t="s">
        <v>277</v>
      </c>
      <c r="E23" s="291">
        <v>103872</v>
      </c>
      <c r="F23" s="508">
        <v>0</v>
      </c>
      <c r="G23" s="506">
        <f t="shared" si="0"/>
        <v>0</v>
      </c>
    </row>
    <row r="24" spans="1:7" ht="12.75">
      <c r="A24" s="502"/>
      <c r="B24" s="460" t="s">
        <v>629</v>
      </c>
      <c r="C24" s="461"/>
      <c r="D24" s="457" t="s">
        <v>630</v>
      </c>
      <c r="E24" s="458">
        <f>E23-E25</f>
        <v>101922</v>
      </c>
      <c r="F24" s="459">
        <v>0</v>
      </c>
      <c r="G24" s="469">
        <f t="shared" si="0"/>
        <v>0</v>
      </c>
    </row>
    <row r="25" spans="1:7" ht="13.5" thickBot="1">
      <c r="A25" s="462"/>
      <c r="B25" s="509"/>
      <c r="C25" s="509"/>
      <c r="D25" s="510" t="s">
        <v>633</v>
      </c>
      <c r="E25" s="480">
        <v>1950</v>
      </c>
      <c r="F25" s="511">
        <v>0</v>
      </c>
      <c r="G25" s="512">
        <f t="shared" si="0"/>
        <v>0</v>
      </c>
    </row>
    <row r="26" spans="1:7" ht="13.5" thickBot="1">
      <c r="A26" s="453" t="s">
        <v>212</v>
      </c>
      <c r="B26" s="453"/>
      <c r="C26" s="453"/>
      <c r="D26" s="454" t="s">
        <v>213</v>
      </c>
      <c r="E26" s="455">
        <f>E27+E30</f>
        <v>492189</v>
      </c>
      <c r="F26" s="455">
        <f>F27+F30</f>
        <v>1175448.35</v>
      </c>
      <c r="G26" s="472">
        <f t="shared" si="0"/>
        <v>238.82052422951347</v>
      </c>
    </row>
    <row r="27" spans="1:7" ht="12.75">
      <c r="A27" s="289"/>
      <c r="B27" s="289" t="s">
        <v>211</v>
      </c>
      <c r="C27" s="289"/>
      <c r="D27" s="290" t="s">
        <v>214</v>
      </c>
      <c r="E27" s="291">
        <f>E29</f>
        <v>30000</v>
      </c>
      <c r="F27" s="508">
        <f>F29</f>
        <v>30000</v>
      </c>
      <c r="G27" s="505">
        <f t="shared" si="0"/>
        <v>100</v>
      </c>
    </row>
    <row r="28" spans="1:7" ht="12.75">
      <c r="A28" s="289"/>
      <c r="B28" s="525" t="s">
        <v>629</v>
      </c>
      <c r="C28" s="526"/>
      <c r="D28" s="527" t="s">
        <v>630</v>
      </c>
      <c r="E28" s="458">
        <v>30000</v>
      </c>
      <c r="F28" s="528">
        <v>30000</v>
      </c>
      <c r="G28" s="469">
        <f t="shared" si="0"/>
        <v>100</v>
      </c>
    </row>
    <row r="29" spans="1:7" ht="12.75" hidden="1">
      <c r="A29" s="289"/>
      <c r="B29" s="289"/>
      <c r="C29" s="289" t="s">
        <v>206</v>
      </c>
      <c r="D29" s="290" t="s">
        <v>265</v>
      </c>
      <c r="E29" s="291">
        <f>F29+L29</f>
        <v>30000</v>
      </c>
      <c r="F29" s="445">
        <v>30000</v>
      </c>
      <c r="G29" s="506">
        <f t="shared" si="0"/>
        <v>100</v>
      </c>
    </row>
    <row r="30" spans="1:7" ht="12.75">
      <c r="A30" s="289"/>
      <c r="B30" s="289" t="s">
        <v>215</v>
      </c>
      <c r="C30" s="289"/>
      <c r="D30" s="290" t="s">
        <v>216</v>
      </c>
      <c r="E30" s="291">
        <f>E31+E32+E33</f>
        <v>462189</v>
      </c>
      <c r="F30" s="508">
        <f>F31+F32+F33</f>
        <v>1145448.35</v>
      </c>
      <c r="G30" s="506">
        <f t="shared" si="0"/>
        <v>247.83115781639117</v>
      </c>
    </row>
    <row r="31" spans="1:7" ht="12.75">
      <c r="A31" s="289"/>
      <c r="B31" s="525" t="s">
        <v>629</v>
      </c>
      <c r="C31" s="526"/>
      <c r="D31" s="527" t="s">
        <v>630</v>
      </c>
      <c r="E31" s="458">
        <v>461000</v>
      </c>
      <c r="F31" s="528">
        <f>2!F21+2!F22</f>
        <v>141000</v>
      </c>
      <c r="G31" s="506">
        <f t="shared" si="0"/>
        <v>30.585683297180044</v>
      </c>
    </row>
    <row r="32" spans="1:7" ht="12.75">
      <c r="A32" s="289"/>
      <c r="B32" s="526"/>
      <c r="C32" s="526"/>
      <c r="D32" s="527" t="s">
        <v>633</v>
      </c>
      <c r="E32" s="458">
        <v>979</v>
      </c>
      <c r="F32" s="528">
        <v>0</v>
      </c>
      <c r="G32" s="506">
        <f t="shared" si="0"/>
        <v>0</v>
      </c>
    </row>
    <row r="33" spans="1:7" ht="13.5" thickBot="1">
      <c r="A33" s="289"/>
      <c r="B33" s="526"/>
      <c r="C33" s="526"/>
      <c r="D33" s="527" t="s">
        <v>632</v>
      </c>
      <c r="E33" s="458">
        <v>210</v>
      </c>
      <c r="F33" s="528">
        <f>2!L20</f>
        <v>1004448.35</v>
      </c>
      <c r="G33" s="506">
        <f t="shared" si="0"/>
        <v>478308.7380952381</v>
      </c>
    </row>
    <row r="34" spans="1:7" s="464" customFormat="1" ht="12.75" hidden="1">
      <c r="A34" s="289"/>
      <c r="B34" s="289"/>
      <c r="C34" s="289" t="s">
        <v>207</v>
      </c>
      <c r="D34" s="290" t="s">
        <v>216</v>
      </c>
      <c r="E34" s="291"/>
      <c r="F34" s="445">
        <v>43000</v>
      </c>
      <c r="G34" s="506" t="e">
        <f t="shared" si="0"/>
        <v>#DIV/0!</v>
      </c>
    </row>
    <row r="35" spans="1:7" s="464" customFormat="1" ht="12.75" hidden="1">
      <c r="A35" s="289"/>
      <c r="B35" s="289"/>
      <c r="C35" s="289" t="s">
        <v>206</v>
      </c>
      <c r="D35" s="290" t="s">
        <v>216</v>
      </c>
      <c r="E35" s="291"/>
      <c r="F35" s="445">
        <v>98000</v>
      </c>
      <c r="G35" s="506" t="e">
        <f t="shared" si="0"/>
        <v>#DIV/0!</v>
      </c>
    </row>
    <row r="36" spans="1:7" s="464" customFormat="1" ht="12.75" hidden="1">
      <c r="A36" s="289"/>
      <c r="B36" s="289"/>
      <c r="C36" s="289" t="s">
        <v>232</v>
      </c>
      <c r="D36" s="290" t="s">
        <v>216</v>
      </c>
      <c r="E36" s="291">
        <f>F36+L36</f>
        <v>0</v>
      </c>
      <c r="F36" s="445"/>
      <c r="G36" s="506" t="e">
        <f t="shared" si="0"/>
        <v>#DIV/0!</v>
      </c>
    </row>
    <row r="37" spans="1:7" s="464" customFormat="1" ht="12.75" hidden="1">
      <c r="A37" s="289"/>
      <c r="B37" s="289"/>
      <c r="C37" s="289" t="s">
        <v>219</v>
      </c>
      <c r="D37" s="290" t="s">
        <v>216</v>
      </c>
      <c r="E37" s="291">
        <f>F37+L37</f>
        <v>0</v>
      </c>
      <c r="F37" s="445"/>
      <c r="G37" s="506" t="e">
        <f t="shared" si="0"/>
        <v>#DIV/0!</v>
      </c>
    </row>
    <row r="38" spans="1:7" s="464" customFormat="1" ht="13.5" hidden="1" thickBot="1">
      <c r="A38" s="502"/>
      <c r="B38" s="502"/>
      <c r="C38" s="502" t="s">
        <v>220</v>
      </c>
      <c r="D38" s="567" t="s">
        <v>216</v>
      </c>
      <c r="E38" s="568">
        <f>F38+L38</f>
        <v>0</v>
      </c>
      <c r="F38" s="569"/>
      <c r="G38" s="570" t="e">
        <f t="shared" si="0"/>
        <v>#DIV/0!</v>
      </c>
    </row>
    <row r="39" spans="1:7" ht="13.5" thickBot="1">
      <c r="A39" s="453" t="s">
        <v>221</v>
      </c>
      <c r="B39" s="453"/>
      <c r="C39" s="453"/>
      <c r="D39" s="454" t="s">
        <v>222</v>
      </c>
      <c r="E39" s="455">
        <f>E40+E49</f>
        <v>306884.83999999997</v>
      </c>
      <c r="F39" s="455">
        <f>F40+F49</f>
        <v>126670</v>
      </c>
      <c r="G39" s="472">
        <f t="shared" si="0"/>
        <v>41.27606955104071</v>
      </c>
    </row>
    <row r="40" spans="1:7" ht="25.5">
      <c r="A40" s="289"/>
      <c r="B40" s="289" t="s">
        <v>223</v>
      </c>
      <c r="C40" s="289"/>
      <c r="D40" s="290" t="s">
        <v>225</v>
      </c>
      <c r="E40" s="291">
        <f>E41+E42+E43+E44</f>
        <v>288384.83999999997</v>
      </c>
      <c r="F40" s="508">
        <f>F45+F47+F48+F46</f>
        <v>54670</v>
      </c>
      <c r="G40" s="505">
        <f t="shared" si="0"/>
        <v>18.95730718716005</v>
      </c>
    </row>
    <row r="41" spans="1:7" ht="12.75">
      <c r="A41" s="526"/>
      <c r="B41" s="525" t="s">
        <v>629</v>
      </c>
      <c r="C41" s="526"/>
      <c r="D41" s="527" t="s">
        <v>630</v>
      </c>
      <c r="E41" s="458">
        <v>34000</v>
      </c>
      <c r="F41" s="528">
        <f>F45+F47+F48+F46</f>
        <v>54670</v>
      </c>
      <c r="G41" s="469">
        <f t="shared" si="0"/>
        <v>160.7941176470588</v>
      </c>
    </row>
    <row r="42" spans="1:7" ht="12.75">
      <c r="A42" s="526"/>
      <c r="B42" s="526"/>
      <c r="C42" s="526"/>
      <c r="D42" s="527" t="s">
        <v>633</v>
      </c>
      <c r="E42" s="458">
        <f>1266+98</f>
        <v>1364</v>
      </c>
      <c r="F42" s="528">
        <v>0</v>
      </c>
      <c r="G42" s="469">
        <f t="shared" si="0"/>
        <v>0</v>
      </c>
    </row>
    <row r="43" spans="1:7" ht="12.75">
      <c r="A43" s="526"/>
      <c r="B43" s="526"/>
      <c r="C43" s="526"/>
      <c r="D43" s="527" t="s">
        <v>632</v>
      </c>
      <c r="E43" s="458">
        <v>250255.84</v>
      </c>
      <c r="F43" s="528">
        <v>0</v>
      </c>
      <c r="G43" s="469">
        <f t="shared" si="0"/>
        <v>0</v>
      </c>
    </row>
    <row r="44" spans="1:7" ht="13.5" customHeight="1">
      <c r="A44" s="526"/>
      <c r="B44" s="526"/>
      <c r="C44" s="526"/>
      <c r="D44" s="527" t="s">
        <v>113</v>
      </c>
      <c r="E44" s="458">
        <v>2765</v>
      </c>
      <c r="F44" s="528">
        <v>0</v>
      </c>
      <c r="G44" s="469">
        <f t="shared" si="0"/>
        <v>0</v>
      </c>
    </row>
    <row r="45" spans="1:7" ht="12.75" hidden="1">
      <c r="A45" s="289"/>
      <c r="B45" s="289"/>
      <c r="C45" s="289" t="s">
        <v>224</v>
      </c>
      <c r="D45" s="290" t="s">
        <v>293</v>
      </c>
      <c r="E45" s="291"/>
      <c r="F45" s="445">
        <v>10000</v>
      </c>
      <c r="G45" s="506" t="e">
        <f t="shared" si="0"/>
        <v>#DIV/0!</v>
      </c>
    </row>
    <row r="46" spans="1:7" ht="12.75" hidden="1">
      <c r="A46" s="289"/>
      <c r="B46" s="289"/>
      <c r="C46" s="289" t="s">
        <v>649</v>
      </c>
      <c r="D46" s="290" t="s">
        <v>650</v>
      </c>
      <c r="E46" s="291"/>
      <c r="F46" s="445">
        <v>2000</v>
      </c>
      <c r="G46" s="506" t="e">
        <f t="shared" si="0"/>
        <v>#DIV/0!</v>
      </c>
    </row>
    <row r="47" spans="1:7" ht="25.5" hidden="1">
      <c r="A47" s="289"/>
      <c r="B47" s="289"/>
      <c r="C47" s="289" t="s">
        <v>207</v>
      </c>
      <c r="D47" s="290" t="s">
        <v>225</v>
      </c>
      <c r="E47" s="291"/>
      <c r="F47" s="445">
        <v>15000</v>
      </c>
      <c r="G47" s="506" t="e">
        <f t="shared" si="0"/>
        <v>#DIV/0!</v>
      </c>
    </row>
    <row r="48" spans="1:7" ht="25.5" hidden="1">
      <c r="A48" s="289"/>
      <c r="B48" s="289"/>
      <c r="C48" s="289" t="s">
        <v>206</v>
      </c>
      <c r="D48" s="290" t="s">
        <v>225</v>
      </c>
      <c r="E48" s="291"/>
      <c r="F48" s="445">
        <v>27670</v>
      </c>
      <c r="G48" s="506" t="e">
        <f t="shared" si="0"/>
        <v>#DIV/0!</v>
      </c>
    </row>
    <row r="49" spans="1:7" ht="12.75">
      <c r="A49" s="289"/>
      <c r="B49" s="289" t="s">
        <v>378</v>
      </c>
      <c r="C49" s="289"/>
      <c r="D49" s="290" t="s">
        <v>277</v>
      </c>
      <c r="E49" s="291">
        <v>18500</v>
      </c>
      <c r="F49" s="508">
        <f>F53+F54+F55+F56</f>
        <v>72000</v>
      </c>
      <c r="G49" s="506">
        <f t="shared" si="0"/>
        <v>389.1891891891892</v>
      </c>
    </row>
    <row r="50" spans="1:7" ht="12.75">
      <c r="A50" s="289"/>
      <c r="B50" s="525" t="s">
        <v>629</v>
      </c>
      <c r="C50" s="526"/>
      <c r="D50" s="527" t="s">
        <v>630</v>
      </c>
      <c r="E50" s="458">
        <v>18500</v>
      </c>
      <c r="F50" s="528">
        <f>F53+F54+F55</f>
        <v>22000</v>
      </c>
      <c r="G50" s="469">
        <f t="shared" si="0"/>
        <v>118.91891891891892</v>
      </c>
    </row>
    <row r="51" spans="1:7" ht="12.75">
      <c r="A51" s="289"/>
      <c r="B51" s="526"/>
      <c r="C51" s="526"/>
      <c r="D51" s="527" t="s">
        <v>633</v>
      </c>
      <c r="E51" s="458">
        <v>0</v>
      </c>
      <c r="F51" s="528">
        <v>0</v>
      </c>
      <c r="G51" s="469"/>
    </row>
    <row r="52" spans="1:7" ht="13.5" thickBot="1">
      <c r="A52" s="289"/>
      <c r="B52" s="526"/>
      <c r="C52" s="526"/>
      <c r="D52" s="527" t="s">
        <v>632</v>
      </c>
      <c r="E52" s="458">
        <v>0</v>
      </c>
      <c r="F52" s="528">
        <v>50000</v>
      </c>
      <c r="G52" s="469"/>
    </row>
    <row r="53" spans="1:7" s="464" customFormat="1" ht="12.75" hidden="1">
      <c r="A53" s="289"/>
      <c r="B53" s="289"/>
      <c r="C53" s="289" t="s">
        <v>224</v>
      </c>
      <c r="D53" s="290" t="s">
        <v>287</v>
      </c>
      <c r="E53" s="291"/>
      <c r="F53" s="445">
        <v>1500</v>
      </c>
      <c r="G53" s="506" t="e">
        <f t="shared" si="0"/>
        <v>#DIV/0!</v>
      </c>
    </row>
    <row r="54" spans="1:7" s="464" customFormat="1" ht="25.5" hidden="1">
      <c r="A54" s="289"/>
      <c r="B54" s="289"/>
      <c r="C54" s="289" t="s">
        <v>230</v>
      </c>
      <c r="D54" s="290" t="s">
        <v>379</v>
      </c>
      <c r="E54" s="291"/>
      <c r="F54" s="445">
        <v>1500</v>
      </c>
      <c r="G54" s="506" t="e">
        <f t="shared" si="0"/>
        <v>#DIV/0!</v>
      </c>
    </row>
    <row r="55" spans="1:7" s="464" customFormat="1" ht="12.75" hidden="1">
      <c r="A55" s="289"/>
      <c r="B55" s="289"/>
      <c r="C55" s="289" t="s">
        <v>206</v>
      </c>
      <c r="D55" s="290" t="s">
        <v>299</v>
      </c>
      <c r="E55" s="291"/>
      <c r="F55" s="445">
        <v>19000</v>
      </c>
      <c r="G55" s="506" t="e">
        <f t="shared" si="0"/>
        <v>#DIV/0!</v>
      </c>
    </row>
    <row r="56" spans="1:7" s="464" customFormat="1" ht="26.25" hidden="1" thickBot="1">
      <c r="A56" s="502"/>
      <c r="B56" s="502"/>
      <c r="C56" s="502" t="s">
        <v>217</v>
      </c>
      <c r="D56" s="567" t="s">
        <v>535</v>
      </c>
      <c r="E56" s="568"/>
      <c r="F56" s="569">
        <v>50000</v>
      </c>
      <c r="G56" s="506" t="e">
        <f t="shared" si="0"/>
        <v>#DIV/0!</v>
      </c>
    </row>
    <row r="57" spans="1:7" ht="13.5" thickBot="1">
      <c r="A57" s="453" t="s">
        <v>226</v>
      </c>
      <c r="B57" s="453"/>
      <c r="C57" s="453"/>
      <c r="D57" s="454" t="s">
        <v>227</v>
      </c>
      <c r="E57" s="455">
        <f>E58</f>
        <v>32603</v>
      </c>
      <c r="F57" s="455">
        <f>F58</f>
        <v>92600</v>
      </c>
      <c r="G57" s="472">
        <f t="shared" si="0"/>
        <v>284.022942673987</v>
      </c>
    </row>
    <row r="58" spans="1:7" ht="25.5">
      <c r="A58" s="571"/>
      <c r="B58" s="289" t="s">
        <v>228</v>
      </c>
      <c r="C58" s="289"/>
      <c r="D58" s="290" t="s">
        <v>229</v>
      </c>
      <c r="E58" s="291">
        <f>E59+E60+E61</f>
        <v>32603</v>
      </c>
      <c r="F58" s="508">
        <f>F62+F64+F65+F66+F67+F63</f>
        <v>92600</v>
      </c>
      <c r="G58" s="572">
        <f t="shared" si="0"/>
        <v>284.022942673987</v>
      </c>
    </row>
    <row r="59" spans="1:7" ht="12.75">
      <c r="A59" s="571"/>
      <c r="B59" s="525" t="s">
        <v>629</v>
      </c>
      <c r="C59" s="526"/>
      <c r="D59" s="527" t="s">
        <v>630</v>
      </c>
      <c r="E59" s="458">
        <v>32000</v>
      </c>
      <c r="F59" s="528">
        <f>F62+F63+F64+F65</f>
        <v>82600</v>
      </c>
      <c r="G59" s="573">
        <f t="shared" si="0"/>
        <v>258.125</v>
      </c>
    </row>
    <row r="60" spans="1:7" ht="12.75">
      <c r="A60" s="571"/>
      <c r="B60" s="526"/>
      <c r="C60" s="526"/>
      <c r="D60" s="527" t="s">
        <v>633</v>
      </c>
      <c r="E60" s="458">
        <v>413</v>
      </c>
      <c r="F60" s="528">
        <v>0</v>
      </c>
      <c r="G60" s="573">
        <f t="shared" si="0"/>
        <v>0</v>
      </c>
    </row>
    <row r="61" spans="1:7" ht="13.5" thickBot="1">
      <c r="A61" s="571"/>
      <c r="B61" s="526"/>
      <c r="C61" s="526"/>
      <c r="D61" s="527" t="s">
        <v>632</v>
      </c>
      <c r="E61" s="458">
        <v>190</v>
      </c>
      <c r="F61" s="528">
        <f>F67</f>
        <v>10000</v>
      </c>
      <c r="G61" s="573">
        <f t="shared" si="0"/>
        <v>5263.157894736842</v>
      </c>
    </row>
    <row r="62" spans="1:7" s="464" customFormat="1" ht="12.75" hidden="1">
      <c r="A62" s="289"/>
      <c r="B62" s="289"/>
      <c r="C62" s="289" t="s">
        <v>230</v>
      </c>
      <c r="D62" s="290" t="s">
        <v>380</v>
      </c>
      <c r="E62" s="291"/>
      <c r="F62" s="445">
        <v>3000</v>
      </c>
      <c r="G62" s="572" t="e">
        <f t="shared" si="0"/>
        <v>#DIV/0!</v>
      </c>
    </row>
    <row r="63" spans="1:7" s="464" customFormat="1" ht="12.75" hidden="1">
      <c r="A63" s="289"/>
      <c r="B63" s="289"/>
      <c r="C63" s="289" t="s">
        <v>224</v>
      </c>
      <c r="D63" s="290" t="s">
        <v>634</v>
      </c>
      <c r="E63" s="291"/>
      <c r="F63" s="445">
        <v>8500</v>
      </c>
      <c r="G63" s="572" t="e">
        <f t="shared" si="0"/>
        <v>#DIV/0!</v>
      </c>
    </row>
    <row r="64" spans="1:7" s="464" customFormat="1" ht="12.75" hidden="1">
      <c r="A64" s="289"/>
      <c r="B64" s="289"/>
      <c r="C64" s="289" t="s">
        <v>207</v>
      </c>
      <c r="D64" s="290" t="s">
        <v>262</v>
      </c>
      <c r="E64" s="291"/>
      <c r="F64" s="445">
        <v>22000</v>
      </c>
      <c r="G64" s="572" t="e">
        <f t="shared" si="0"/>
        <v>#DIV/0!</v>
      </c>
    </row>
    <row r="65" spans="1:7" s="464" customFormat="1" ht="12.75" hidden="1">
      <c r="A65" s="289"/>
      <c r="B65" s="289"/>
      <c r="C65" s="289" t="s">
        <v>206</v>
      </c>
      <c r="D65" s="290" t="s">
        <v>265</v>
      </c>
      <c r="E65" s="291"/>
      <c r="F65" s="445">
        <v>49100</v>
      </c>
      <c r="G65" s="572" t="e">
        <f t="shared" si="0"/>
        <v>#DIV/0!</v>
      </c>
    </row>
    <row r="66" spans="1:7" s="464" customFormat="1" ht="12.75" hidden="1">
      <c r="A66" s="289"/>
      <c r="B66" s="289"/>
      <c r="C66" s="289" t="s">
        <v>231</v>
      </c>
      <c r="D66" s="290" t="s">
        <v>381</v>
      </c>
      <c r="E66" s="291"/>
      <c r="F66" s="445"/>
      <c r="G66" s="572" t="e">
        <f t="shared" si="0"/>
        <v>#DIV/0!</v>
      </c>
    </row>
    <row r="67" spans="1:7" s="464" customFormat="1" ht="26.25" hidden="1" thickBot="1">
      <c r="A67" s="502"/>
      <c r="B67" s="502"/>
      <c r="C67" s="502" t="s">
        <v>232</v>
      </c>
      <c r="D67" s="567" t="s">
        <v>382</v>
      </c>
      <c r="E67" s="568"/>
      <c r="F67" s="569">
        <v>10000</v>
      </c>
      <c r="G67" s="572" t="e">
        <f t="shared" si="0"/>
        <v>#DIV/0!</v>
      </c>
    </row>
    <row r="68" spans="1:7" ht="13.5" thickBot="1">
      <c r="A68" s="453" t="s">
        <v>233</v>
      </c>
      <c r="B68" s="453"/>
      <c r="C68" s="453"/>
      <c r="D68" s="454" t="s">
        <v>234</v>
      </c>
      <c r="E68" s="455">
        <f>E69+E72+E75</f>
        <v>162770</v>
      </c>
      <c r="F68" s="455">
        <f>F69+F72+F75</f>
        <v>185750</v>
      </c>
      <c r="G68" s="472">
        <f t="shared" si="0"/>
        <v>114.11808072740676</v>
      </c>
    </row>
    <row r="69" spans="1:7" ht="25.5">
      <c r="A69" s="289"/>
      <c r="B69" s="289" t="s">
        <v>235</v>
      </c>
      <c r="C69" s="289"/>
      <c r="D69" s="290" t="s">
        <v>236</v>
      </c>
      <c r="E69" s="291">
        <f>E70</f>
        <v>27770</v>
      </c>
      <c r="F69" s="508">
        <f>F71</f>
        <v>70000</v>
      </c>
      <c r="G69" s="505">
        <f t="shared" si="0"/>
        <v>252.07057976233344</v>
      </c>
    </row>
    <row r="70" spans="1:7" ht="12.75">
      <c r="A70" s="289"/>
      <c r="B70" s="525" t="s">
        <v>629</v>
      </c>
      <c r="C70" s="526"/>
      <c r="D70" s="527" t="s">
        <v>630</v>
      </c>
      <c r="E70" s="458">
        <v>27770</v>
      </c>
      <c r="F70" s="528">
        <v>70000</v>
      </c>
      <c r="G70" s="469">
        <f t="shared" si="0"/>
        <v>252.07057976233344</v>
      </c>
    </row>
    <row r="71" spans="1:7" s="464" customFormat="1" ht="12.75" hidden="1">
      <c r="A71" s="289"/>
      <c r="B71" s="289"/>
      <c r="C71" s="289" t="s">
        <v>206</v>
      </c>
      <c r="D71" s="290" t="s">
        <v>299</v>
      </c>
      <c r="E71" s="291"/>
      <c r="F71" s="445">
        <v>70000</v>
      </c>
      <c r="G71" s="506" t="e">
        <f t="shared" si="0"/>
        <v>#DIV/0!</v>
      </c>
    </row>
    <row r="72" spans="1:7" ht="25.5">
      <c r="A72" s="289"/>
      <c r="B72" s="289" t="s">
        <v>237</v>
      </c>
      <c r="C72" s="289"/>
      <c r="D72" s="290" t="s">
        <v>238</v>
      </c>
      <c r="E72" s="291">
        <v>56000</v>
      </c>
      <c r="F72" s="508">
        <f>F74</f>
        <v>50750</v>
      </c>
      <c r="G72" s="506">
        <f t="shared" si="0"/>
        <v>90.625</v>
      </c>
    </row>
    <row r="73" spans="1:7" ht="12.75">
      <c r="A73" s="289"/>
      <c r="B73" s="525" t="s">
        <v>629</v>
      </c>
      <c r="C73" s="526"/>
      <c r="D73" s="527" t="s">
        <v>630</v>
      </c>
      <c r="E73" s="458">
        <v>56000</v>
      </c>
      <c r="F73" s="528">
        <v>50750</v>
      </c>
      <c r="G73" s="469">
        <f t="shared" si="0"/>
        <v>90.625</v>
      </c>
    </row>
    <row r="74" spans="1:7" ht="12.75" hidden="1">
      <c r="A74" s="289"/>
      <c r="B74" s="289"/>
      <c r="C74" s="289" t="s">
        <v>206</v>
      </c>
      <c r="D74" s="290" t="s">
        <v>299</v>
      </c>
      <c r="E74" s="291"/>
      <c r="F74" s="445">
        <v>50750</v>
      </c>
      <c r="G74" s="506"/>
    </row>
    <row r="75" spans="1:7" ht="12.75">
      <c r="A75" s="289"/>
      <c r="B75" s="289" t="s">
        <v>239</v>
      </c>
      <c r="C75" s="289"/>
      <c r="D75" s="290" t="s">
        <v>240</v>
      </c>
      <c r="E75" s="291">
        <f>E76</f>
        <v>79000</v>
      </c>
      <c r="F75" s="508">
        <f>F78+F79+F80</f>
        <v>65000</v>
      </c>
      <c r="G75" s="506">
        <f t="shared" si="0"/>
        <v>82.27848101265823</v>
      </c>
    </row>
    <row r="76" spans="1:7" ht="12.75">
      <c r="A76" s="289"/>
      <c r="B76" s="525" t="s">
        <v>629</v>
      </c>
      <c r="C76" s="526"/>
      <c r="D76" s="527" t="s">
        <v>630</v>
      </c>
      <c r="E76" s="458">
        <v>79000</v>
      </c>
      <c r="F76" s="528">
        <v>60000</v>
      </c>
      <c r="G76" s="469">
        <f>F76/E76*100</f>
        <v>75.9493670886076</v>
      </c>
    </row>
    <row r="77" spans="1:7" ht="13.5" customHeight="1" thickBot="1">
      <c r="A77" s="289"/>
      <c r="B77" s="525"/>
      <c r="C77" s="526"/>
      <c r="D77" s="527" t="s">
        <v>632</v>
      </c>
      <c r="E77" s="458">
        <v>0</v>
      </c>
      <c r="F77" s="528">
        <v>5000</v>
      </c>
      <c r="G77" s="469"/>
    </row>
    <row r="78" spans="1:7" s="464" customFormat="1" ht="12.75" hidden="1">
      <c r="A78" s="289"/>
      <c r="B78" s="289"/>
      <c r="C78" s="289" t="s">
        <v>207</v>
      </c>
      <c r="D78" s="290" t="s">
        <v>240</v>
      </c>
      <c r="E78" s="291"/>
      <c r="F78" s="445">
        <v>3000</v>
      </c>
      <c r="G78" s="572" t="e">
        <f t="shared" si="0"/>
        <v>#DIV/0!</v>
      </c>
    </row>
    <row r="79" spans="1:7" s="464" customFormat="1" ht="12.75" hidden="1">
      <c r="A79" s="289"/>
      <c r="B79" s="289"/>
      <c r="C79" s="289" t="s">
        <v>206</v>
      </c>
      <c r="D79" s="290" t="s">
        <v>240</v>
      </c>
      <c r="E79" s="291"/>
      <c r="F79" s="445">
        <v>57000</v>
      </c>
      <c r="G79" s="572" t="e">
        <f t="shared" si="0"/>
        <v>#DIV/0!</v>
      </c>
    </row>
    <row r="80" spans="1:7" s="464" customFormat="1" ht="13.5" hidden="1" thickBot="1">
      <c r="A80" s="502"/>
      <c r="B80" s="502"/>
      <c r="C80" s="502" t="s">
        <v>217</v>
      </c>
      <c r="D80" s="567" t="s">
        <v>240</v>
      </c>
      <c r="E80" s="291"/>
      <c r="F80" s="569">
        <v>5000</v>
      </c>
      <c r="G80" s="572" t="e">
        <f t="shared" si="0"/>
        <v>#DIV/0!</v>
      </c>
    </row>
    <row r="81" spans="1:7" ht="13.5" thickBot="1">
      <c r="A81" s="453" t="s">
        <v>241</v>
      </c>
      <c r="B81" s="453"/>
      <c r="C81" s="453"/>
      <c r="D81" s="454" t="s">
        <v>243</v>
      </c>
      <c r="E81" s="455">
        <f>E82+E85+E87+E89+E115+E113</f>
        <v>1172285</v>
      </c>
      <c r="F81" s="455">
        <f>F82+F85+F87+F89+F115+F113</f>
        <v>1190965</v>
      </c>
      <c r="G81" s="472">
        <f t="shared" si="0"/>
        <v>101.59346916492149</v>
      </c>
    </row>
    <row r="82" spans="1:7" ht="12.75">
      <c r="A82" s="289"/>
      <c r="B82" s="289" t="s">
        <v>242</v>
      </c>
      <c r="C82" s="289"/>
      <c r="D82" s="290" t="s">
        <v>244</v>
      </c>
      <c r="E82" s="291">
        <f>E83+E84</f>
        <v>88000</v>
      </c>
      <c r="F82" s="445">
        <v>97055</v>
      </c>
      <c r="G82" s="505">
        <f t="shared" si="0"/>
        <v>110.28977272727272</v>
      </c>
    </row>
    <row r="83" spans="1:7" ht="12.75">
      <c r="A83" s="289"/>
      <c r="B83" s="525" t="s">
        <v>629</v>
      </c>
      <c r="C83" s="526"/>
      <c r="D83" s="527" t="s">
        <v>630</v>
      </c>
      <c r="E83" s="458">
        <v>3000</v>
      </c>
      <c r="F83" s="528">
        <f>F82-F84</f>
        <v>6550</v>
      </c>
      <c r="G83" s="469">
        <f>F83/E83*100</f>
        <v>218.33333333333331</v>
      </c>
    </row>
    <row r="84" spans="1:7" ht="12.75">
      <c r="A84" s="289"/>
      <c r="B84" s="526"/>
      <c r="C84" s="526"/>
      <c r="D84" s="527" t="s">
        <v>633</v>
      </c>
      <c r="E84" s="458">
        <v>85000</v>
      </c>
      <c r="F84" s="528">
        <v>90505</v>
      </c>
      <c r="G84" s="469">
        <f>F84/E84*100</f>
        <v>106.47647058823529</v>
      </c>
    </row>
    <row r="85" spans="1:7" ht="12.75">
      <c r="A85" s="289"/>
      <c r="B85" s="289" t="s">
        <v>250</v>
      </c>
      <c r="C85" s="289"/>
      <c r="D85" s="290" t="s">
        <v>249</v>
      </c>
      <c r="E85" s="291">
        <f>F85+L85</f>
        <v>2400</v>
      </c>
      <c r="F85" s="445">
        <v>2400</v>
      </c>
      <c r="G85" s="506">
        <f t="shared" si="0"/>
        <v>100</v>
      </c>
    </row>
    <row r="86" spans="1:7" ht="12.75">
      <c r="A86" s="289"/>
      <c r="B86" s="525" t="s">
        <v>629</v>
      </c>
      <c r="C86" s="526"/>
      <c r="D86" s="527" t="s">
        <v>633</v>
      </c>
      <c r="E86" s="458">
        <v>2400</v>
      </c>
      <c r="F86" s="528">
        <v>2400</v>
      </c>
      <c r="G86" s="469">
        <f t="shared" si="0"/>
        <v>100</v>
      </c>
    </row>
    <row r="87" spans="1:7" ht="12.75">
      <c r="A87" s="289"/>
      <c r="B87" s="289" t="s">
        <v>248</v>
      </c>
      <c r="C87" s="289"/>
      <c r="D87" s="290" t="s">
        <v>251</v>
      </c>
      <c r="E87" s="291">
        <f>E88</f>
        <v>38000</v>
      </c>
      <c r="F87" s="445">
        <v>52000</v>
      </c>
      <c r="G87" s="506">
        <f t="shared" si="0"/>
        <v>136.8421052631579</v>
      </c>
    </row>
    <row r="88" spans="1:7" ht="12.75">
      <c r="A88" s="289"/>
      <c r="B88" s="525" t="s">
        <v>629</v>
      </c>
      <c r="C88" s="526"/>
      <c r="D88" s="527" t="s">
        <v>630</v>
      </c>
      <c r="E88" s="458">
        <v>38000</v>
      </c>
      <c r="F88" s="528">
        <v>52000</v>
      </c>
      <c r="G88" s="469">
        <f t="shared" si="0"/>
        <v>136.8421052631579</v>
      </c>
    </row>
    <row r="89" spans="1:7" ht="12.75">
      <c r="A89" s="289"/>
      <c r="B89" s="289" t="s">
        <v>252</v>
      </c>
      <c r="C89" s="289"/>
      <c r="D89" s="290" t="s">
        <v>434</v>
      </c>
      <c r="E89" s="291">
        <f>SUM(E93:E112)</f>
        <v>1041291</v>
      </c>
      <c r="F89" s="291">
        <f>SUM(F93:F112)</f>
        <v>1035710</v>
      </c>
      <c r="G89" s="506">
        <f t="shared" si="0"/>
        <v>99.46403070803454</v>
      </c>
    </row>
    <row r="90" spans="1:7" ht="12.75">
      <c r="A90" s="289"/>
      <c r="B90" s="525" t="s">
        <v>629</v>
      </c>
      <c r="C90" s="526"/>
      <c r="D90" s="527" t="s">
        <v>630</v>
      </c>
      <c r="E90" s="528">
        <f>E93+E99+E100+E101+E102+E103+E104+E105+E106+E107+E108+E109+E110+E111</f>
        <v>220261</v>
      </c>
      <c r="F90" s="528">
        <f>F93+F99+F100+F101+F102+F103+F104+F105+F106+F107+F108+F109+F110+F111</f>
        <v>212510</v>
      </c>
      <c r="G90" s="469">
        <f t="shared" si="0"/>
        <v>96.48099300375463</v>
      </c>
    </row>
    <row r="91" spans="1:7" ht="12.75">
      <c r="A91" s="289"/>
      <c r="B91" s="526"/>
      <c r="C91" s="526"/>
      <c r="D91" s="527" t="s">
        <v>633</v>
      </c>
      <c r="E91" s="528">
        <f>E94+E95+E96+E97+E98</f>
        <v>784030</v>
      </c>
      <c r="F91" s="528">
        <f>F94+F95+F96+F97+F98</f>
        <v>823200</v>
      </c>
      <c r="G91" s="469">
        <f t="shared" si="0"/>
        <v>104.9959822965958</v>
      </c>
    </row>
    <row r="92" spans="1:7" ht="12.75">
      <c r="A92" s="289"/>
      <c r="B92" s="526"/>
      <c r="C92" s="526"/>
      <c r="D92" s="527" t="s">
        <v>632</v>
      </c>
      <c r="E92" s="528">
        <f>E112</f>
        <v>37000</v>
      </c>
      <c r="F92" s="528">
        <v>0</v>
      </c>
      <c r="G92" s="469"/>
    </row>
    <row r="93" spans="1:7" s="467" customFormat="1" ht="12.75" hidden="1">
      <c r="A93" s="289"/>
      <c r="B93" s="289"/>
      <c r="C93" s="289" t="s">
        <v>247</v>
      </c>
      <c r="D93" s="290" t="s">
        <v>253</v>
      </c>
      <c r="E93" s="291">
        <v>1300</v>
      </c>
      <c r="F93" s="445">
        <v>1000</v>
      </c>
      <c r="G93" s="506">
        <f t="shared" si="0"/>
        <v>76.92307692307693</v>
      </c>
    </row>
    <row r="94" spans="1:7" s="467" customFormat="1" ht="25.5" hidden="1">
      <c r="A94" s="289"/>
      <c r="B94" s="289"/>
      <c r="C94" s="289" t="s">
        <v>245</v>
      </c>
      <c r="D94" s="290" t="s">
        <v>254</v>
      </c>
      <c r="E94" s="291">
        <f>595000+10000</f>
        <v>605000</v>
      </c>
      <c r="F94" s="445">
        <v>638400</v>
      </c>
      <c r="G94" s="506">
        <f t="shared" si="0"/>
        <v>105.52066115702479</v>
      </c>
    </row>
    <row r="95" spans="1:7" s="467" customFormat="1" ht="12.75" hidden="1">
      <c r="A95" s="289"/>
      <c r="B95" s="289"/>
      <c r="C95" s="289" t="s">
        <v>246</v>
      </c>
      <c r="D95" s="290" t="s">
        <v>255</v>
      </c>
      <c r="E95" s="291">
        <v>34430</v>
      </c>
      <c r="F95" s="445">
        <v>33000</v>
      </c>
      <c r="G95" s="506">
        <f t="shared" si="0"/>
        <v>95.84664536741214</v>
      </c>
    </row>
    <row r="96" spans="1:7" s="467" customFormat="1" ht="12.75" hidden="1">
      <c r="A96" s="289"/>
      <c r="B96" s="289"/>
      <c r="C96" s="289" t="s">
        <v>256</v>
      </c>
      <c r="D96" s="290" t="s">
        <v>257</v>
      </c>
      <c r="E96" s="291">
        <v>106000</v>
      </c>
      <c r="F96" s="445">
        <v>118200</v>
      </c>
      <c r="G96" s="506">
        <f t="shared" si="0"/>
        <v>111.50943396226415</v>
      </c>
    </row>
    <row r="97" spans="1:7" s="467" customFormat="1" ht="12.75" hidden="1">
      <c r="A97" s="289"/>
      <c r="B97" s="289"/>
      <c r="C97" s="289" t="s">
        <v>258</v>
      </c>
      <c r="D97" s="290" t="s">
        <v>259</v>
      </c>
      <c r="E97" s="291">
        <v>15600</v>
      </c>
      <c r="F97" s="445">
        <v>17100</v>
      </c>
      <c r="G97" s="506">
        <f t="shared" si="0"/>
        <v>109.61538461538463</v>
      </c>
    </row>
    <row r="98" spans="1:7" s="467" customFormat="1" ht="12.75" hidden="1">
      <c r="A98" s="289"/>
      <c r="B98" s="289"/>
      <c r="C98" s="289" t="s">
        <v>282</v>
      </c>
      <c r="D98" s="290" t="s">
        <v>283</v>
      </c>
      <c r="E98" s="291">
        <v>23000</v>
      </c>
      <c r="F98" s="445">
        <v>16500</v>
      </c>
      <c r="G98" s="506">
        <f t="shared" si="0"/>
        <v>71.73913043478261</v>
      </c>
    </row>
    <row r="99" spans="1:7" s="467" customFormat="1" ht="12.75" hidden="1">
      <c r="A99" s="289"/>
      <c r="B99" s="289"/>
      <c r="C99" s="289" t="s">
        <v>224</v>
      </c>
      <c r="D99" s="290" t="s">
        <v>260</v>
      </c>
      <c r="E99" s="291">
        <v>57000</v>
      </c>
      <c r="F99" s="445">
        <v>30000</v>
      </c>
      <c r="G99" s="506">
        <f t="shared" si="0"/>
        <v>52.63157894736842</v>
      </c>
    </row>
    <row r="100" spans="1:7" s="467" customFormat="1" ht="12.75" hidden="1">
      <c r="A100" s="289"/>
      <c r="B100" s="289"/>
      <c r="C100" s="289" t="s">
        <v>230</v>
      </c>
      <c r="D100" s="290" t="s">
        <v>261</v>
      </c>
      <c r="E100" s="291">
        <v>5200</v>
      </c>
      <c r="F100" s="445">
        <v>6500</v>
      </c>
      <c r="G100" s="506">
        <f t="shared" si="0"/>
        <v>125</v>
      </c>
    </row>
    <row r="101" spans="1:7" s="467" customFormat="1" ht="12.75" hidden="1">
      <c r="A101" s="289"/>
      <c r="B101" s="289"/>
      <c r="C101" s="289" t="s">
        <v>207</v>
      </c>
      <c r="D101" s="290" t="s">
        <v>262</v>
      </c>
      <c r="E101" s="291">
        <v>300</v>
      </c>
      <c r="F101" s="445">
        <v>11000</v>
      </c>
      <c r="G101" s="506">
        <f t="shared" si="0"/>
        <v>3666.6666666666665</v>
      </c>
    </row>
    <row r="102" spans="1:7" s="467" customFormat="1" ht="12.75" hidden="1">
      <c r="A102" s="289"/>
      <c r="B102" s="289"/>
      <c r="C102" s="289" t="s">
        <v>263</v>
      </c>
      <c r="D102" s="290" t="s">
        <v>264</v>
      </c>
      <c r="E102" s="291">
        <v>150</v>
      </c>
      <c r="F102" s="445">
        <v>400</v>
      </c>
      <c r="G102" s="506">
        <f t="shared" si="0"/>
        <v>266.66666666666663</v>
      </c>
    </row>
    <row r="103" spans="1:7" s="467" customFormat="1" ht="12.75" hidden="1">
      <c r="A103" s="289"/>
      <c r="B103" s="289"/>
      <c r="C103" s="289" t="s">
        <v>206</v>
      </c>
      <c r="D103" s="290" t="s">
        <v>265</v>
      </c>
      <c r="E103" s="291">
        <v>119000</v>
      </c>
      <c r="F103" s="445">
        <v>64610</v>
      </c>
      <c r="G103" s="506">
        <f t="shared" si="0"/>
        <v>54.294117647058826</v>
      </c>
    </row>
    <row r="104" spans="1:7" s="467" customFormat="1" ht="12.75" hidden="1">
      <c r="A104" s="289"/>
      <c r="B104" s="289"/>
      <c r="C104" s="289" t="s">
        <v>266</v>
      </c>
      <c r="D104" s="290" t="s">
        <v>267</v>
      </c>
      <c r="E104" s="291">
        <v>4000</v>
      </c>
      <c r="F104" s="445">
        <v>2000</v>
      </c>
      <c r="G104" s="506">
        <f t="shared" si="0"/>
        <v>50</v>
      </c>
    </row>
    <row r="105" spans="1:7" s="467" customFormat="1" ht="38.25" hidden="1">
      <c r="A105" s="289"/>
      <c r="B105" s="289"/>
      <c r="C105" s="289" t="s">
        <v>269</v>
      </c>
      <c r="D105" s="290" t="s">
        <v>435</v>
      </c>
      <c r="E105" s="291">
        <v>0</v>
      </c>
      <c r="F105" s="445">
        <v>17000</v>
      </c>
      <c r="G105" s="506"/>
    </row>
    <row r="106" spans="1:7" s="467" customFormat="1" ht="12.75" hidden="1">
      <c r="A106" s="289"/>
      <c r="B106" s="289"/>
      <c r="C106" s="289" t="s">
        <v>231</v>
      </c>
      <c r="D106" s="290" t="s">
        <v>635</v>
      </c>
      <c r="E106" s="291">
        <v>0</v>
      </c>
      <c r="F106" s="445">
        <v>12300</v>
      </c>
      <c r="G106" s="506"/>
    </row>
    <row r="107" spans="1:7" s="467" customFormat="1" ht="12.75" hidden="1">
      <c r="A107" s="289"/>
      <c r="B107" s="289"/>
      <c r="C107" s="289" t="s">
        <v>270</v>
      </c>
      <c r="D107" s="290" t="s">
        <v>289</v>
      </c>
      <c r="E107" s="291">
        <v>17500</v>
      </c>
      <c r="F107" s="445">
        <v>20000</v>
      </c>
      <c r="G107" s="506">
        <f t="shared" si="0"/>
        <v>114.28571428571428</v>
      </c>
    </row>
    <row r="108" spans="1:7" s="467" customFormat="1" ht="12.75" hidden="1">
      <c r="A108" s="289"/>
      <c r="B108" s="289"/>
      <c r="C108" s="289" t="s">
        <v>271</v>
      </c>
      <c r="D108" s="290" t="s">
        <v>436</v>
      </c>
      <c r="E108" s="291">
        <v>600</v>
      </c>
      <c r="F108" s="445">
        <v>1000</v>
      </c>
      <c r="G108" s="506">
        <f t="shared" si="0"/>
        <v>166.66666666666669</v>
      </c>
    </row>
    <row r="109" spans="1:7" s="467" customFormat="1" ht="25.5" hidden="1">
      <c r="A109" s="289"/>
      <c r="B109" s="289"/>
      <c r="C109" s="289" t="s">
        <v>273</v>
      </c>
      <c r="D109" s="290" t="s">
        <v>274</v>
      </c>
      <c r="E109" s="291">
        <v>15211</v>
      </c>
      <c r="F109" s="445">
        <v>16200</v>
      </c>
      <c r="G109" s="506">
        <f t="shared" si="0"/>
        <v>106.50187364407337</v>
      </c>
    </row>
    <row r="110" spans="1:7" s="467" customFormat="1" ht="38.25" hidden="1">
      <c r="A110" s="289"/>
      <c r="B110" s="289"/>
      <c r="C110" s="289" t="s">
        <v>275</v>
      </c>
      <c r="D110" s="290" t="s">
        <v>437</v>
      </c>
      <c r="E110" s="291">
        <v>0</v>
      </c>
      <c r="F110" s="445">
        <v>7000</v>
      </c>
      <c r="G110" s="506"/>
    </row>
    <row r="111" spans="1:7" s="467" customFormat="1" ht="25.5" hidden="1">
      <c r="A111" s="289"/>
      <c r="B111" s="289"/>
      <c r="C111" s="289" t="s">
        <v>537</v>
      </c>
      <c r="D111" s="290" t="s">
        <v>536</v>
      </c>
      <c r="E111" s="291">
        <v>0</v>
      </c>
      <c r="F111" s="445">
        <v>23500</v>
      </c>
      <c r="G111" s="506"/>
    </row>
    <row r="112" spans="1:7" s="467" customFormat="1" ht="25.5" hidden="1">
      <c r="A112" s="289" t="s">
        <v>643</v>
      </c>
      <c r="B112" s="289"/>
      <c r="C112" s="289" t="s">
        <v>232</v>
      </c>
      <c r="D112" s="290" t="s">
        <v>382</v>
      </c>
      <c r="E112" s="291">
        <v>37000</v>
      </c>
      <c r="F112" s="445">
        <v>0</v>
      </c>
      <c r="G112" s="506"/>
    </row>
    <row r="113" spans="1:7" s="467" customFormat="1" ht="12.75">
      <c r="A113" s="289"/>
      <c r="B113" s="289" t="s">
        <v>636</v>
      </c>
      <c r="C113" s="289"/>
      <c r="D113" s="290" t="s">
        <v>637</v>
      </c>
      <c r="E113" s="291">
        <f>E114</f>
        <v>94</v>
      </c>
      <c r="F113" s="291">
        <f>F114</f>
        <v>0</v>
      </c>
      <c r="G113" s="506">
        <f aca="true" t="shared" si="1" ref="G113:G222">F113/E113*100</f>
        <v>0</v>
      </c>
    </row>
    <row r="114" spans="1:7" s="467" customFormat="1" ht="12.75">
      <c r="A114" s="289"/>
      <c r="B114" s="525" t="s">
        <v>629</v>
      </c>
      <c r="C114" s="526"/>
      <c r="D114" s="527" t="s">
        <v>630</v>
      </c>
      <c r="E114" s="458">
        <v>94</v>
      </c>
      <c r="F114" s="528">
        <v>0</v>
      </c>
      <c r="G114" s="469">
        <f t="shared" si="1"/>
        <v>0</v>
      </c>
    </row>
    <row r="115" spans="1:7" ht="12.75">
      <c r="A115" s="289"/>
      <c r="B115" s="289" t="s">
        <v>276</v>
      </c>
      <c r="C115" s="289"/>
      <c r="D115" s="290" t="s">
        <v>277</v>
      </c>
      <c r="E115" s="291">
        <f>E117</f>
        <v>2500</v>
      </c>
      <c r="F115" s="508">
        <f>F116</f>
        <v>3800</v>
      </c>
      <c r="G115" s="506">
        <f t="shared" si="1"/>
        <v>152</v>
      </c>
    </row>
    <row r="116" spans="1:7" ht="13.5" thickBot="1">
      <c r="A116" s="502"/>
      <c r="B116" s="525" t="s">
        <v>629</v>
      </c>
      <c r="C116" s="526"/>
      <c r="D116" s="527" t="s">
        <v>630</v>
      </c>
      <c r="E116" s="574">
        <v>2500</v>
      </c>
      <c r="F116" s="575">
        <v>3800</v>
      </c>
      <c r="G116" s="469">
        <f t="shared" si="1"/>
        <v>152</v>
      </c>
    </row>
    <row r="117" spans="1:7" ht="13.5" hidden="1" thickBot="1">
      <c r="A117" s="502"/>
      <c r="B117" s="502"/>
      <c r="C117" s="502" t="s">
        <v>272</v>
      </c>
      <c r="D117" s="567" t="s">
        <v>383</v>
      </c>
      <c r="E117" s="568">
        <v>2500</v>
      </c>
      <c r="F117" s="569">
        <f>F116</f>
        <v>3800</v>
      </c>
      <c r="G117" s="570">
        <f t="shared" si="1"/>
        <v>152</v>
      </c>
    </row>
    <row r="118" spans="1:7" ht="39" thickBot="1">
      <c r="A118" s="453" t="s">
        <v>278</v>
      </c>
      <c r="B118" s="453"/>
      <c r="C118" s="453"/>
      <c r="D118" s="454" t="s">
        <v>393</v>
      </c>
      <c r="E118" s="576">
        <f>E119+E121</f>
        <v>23510</v>
      </c>
      <c r="F118" s="576">
        <f>F119+F121</f>
        <v>708</v>
      </c>
      <c r="G118" s="472">
        <f t="shared" si="1"/>
        <v>3.0114844746916205</v>
      </c>
    </row>
    <row r="119" spans="1:7" ht="25.5">
      <c r="A119" s="476"/>
      <c r="B119" s="476" t="s">
        <v>279</v>
      </c>
      <c r="C119" s="476"/>
      <c r="D119" s="477" t="s">
        <v>394</v>
      </c>
      <c r="E119" s="478">
        <v>720</v>
      </c>
      <c r="F119" s="478">
        <v>708</v>
      </c>
      <c r="G119" s="505">
        <f t="shared" si="1"/>
        <v>98.33333333333333</v>
      </c>
    </row>
    <row r="120" spans="1:7" ht="12.75">
      <c r="A120" s="446"/>
      <c r="B120" s="460" t="s">
        <v>629</v>
      </c>
      <c r="C120" s="461"/>
      <c r="D120" s="457" t="s">
        <v>633</v>
      </c>
      <c r="E120" s="458">
        <v>720</v>
      </c>
      <c r="F120" s="458">
        <v>708</v>
      </c>
      <c r="G120" s="469">
        <f t="shared" si="1"/>
        <v>98.33333333333333</v>
      </c>
    </row>
    <row r="121" spans="1:7" ht="63.75">
      <c r="A121" s="446"/>
      <c r="B121" s="446" t="s">
        <v>590</v>
      </c>
      <c r="C121" s="446"/>
      <c r="D121" s="507" t="s">
        <v>651</v>
      </c>
      <c r="E121" s="291">
        <v>22790</v>
      </c>
      <c r="F121" s="291">
        <v>0</v>
      </c>
      <c r="G121" s="506">
        <f t="shared" si="1"/>
        <v>0</v>
      </c>
    </row>
    <row r="122" spans="1:7" ht="13.5" thickBot="1">
      <c r="A122" s="446"/>
      <c r="B122" s="525" t="s">
        <v>629</v>
      </c>
      <c r="C122" s="526"/>
      <c r="D122" s="527" t="s">
        <v>630</v>
      </c>
      <c r="E122" s="458">
        <f>E121</f>
        <v>22790</v>
      </c>
      <c r="F122" s="458">
        <f>F121</f>
        <v>0</v>
      </c>
      <c r="G122" s="469">
        <f t="shared" si="1"/>
        <v>0</v>
      </c>
    </row>
    <row r="123" spans="1:7" ht="26.25" thickBot="1">
      <c r="A123" s="453" t="s">
        <v>284</v>
      </c>
      <c r="B123" s="453"/>
      <c r="C123" s="453"/>
      <c r="D123" s="454" t="s">
        <v>285</v>
      </c>
      <c r="E123" s="576">
        <f>E128+E147+E145+E126+E124</f>
        <v>124527</v>
      </c>
      <c r="F123" s="576">
        <f>F128+F147+F145+F126+F124</f>
        <v>105965</v>
      </c>
      <c r="G123" s="472">
        <f t="shared" si="1"/>
        <v>85.0939956796518</v>
      </c>
    </row>
    <row r="124" spans="1:7" ht="12.75">
      <c r="A124" s="577"/>
      <c r="B124" s="476" t="s">
        <v>591</v>
      </c>
      <c r="C124" s="476"/>
      <c r="D124" s="477" t="s">
        <v>638</v>
      </c>
      <c r="E124" s="478">
        <v>1000</v>
      </c>
      <c r="F124" s="479">
        <v>0</v>
      </c>
      <c r="G124" s="505">
        <f t="shared" si="1"/>
        <v>0</v>
      </c>
    </row>
    <row r="125" spans="1:7" ht="12.75">
      <c r="A125" s="578"/>
      <c r="B125" s="460" t="s">
        <v>629</v>
      </c>
      <c r="C125" s="461"/>
      <c r="D125" s="457" t="s">
        <v>630</v>
      </c>
      <c r="E125" s="458">
        <f>E124</f>
        <v>1000</v>
      </c>
      <c r="F125" s="459">
        <f>F124</f>
        <v>0</v>
      </c>
      <c r="G125" s="469">
        <f t="shared" si="1"/>
        <v>0</v>
      </c>
    </row>
    <row r="126" spans="1:7" ht="12.75">
      <c r="A126" s="446"/>
      <c r="B126" s="446" t="s">
        <v>538</v>
      </c>
      <c r="C126" s="446"/>
      <c r="D126" s="507" t="s">
        <v>539</v>
      </c>
      <c r="E126" s="291">
        <v>0</v>
      </c>
      <c r="F126" s="508">
        <v>1000</v>
      </c>
      <c r="G126" s="506"/>
    </row>
    <row r="127" spans="1:7" ht="12.75">
      <c r="A127" s="446"/>
      <c r="B127" s="460" t="s">
        <v>629</v>
      </c>
      <c r="C127" s="461"/>
      <c r="D127" s="457" t="s">
        <v>630</v>
      </c>
      <c r="E127" s="458">
        <f>E126</f>
        <v>0</v>
      </c>
      <c r="F127" s="459">
        <f>F126</f>
        <v>1000</v>
      </c>
      <c r="G127" s="469"/>
    </row>
    <row r="128" spans="1:7" ht="12.75">
      <c r="A128" s="446"/>
      <c r="B128" s="446" t="s">
        <v>286</v>
      </c>
      <c r="C128" s="446"/>
      <c r="D128" s="507" t="s">
        <v>438</v>
      </c>
      <c r="E128" s="291">
        <f>SUM(E132:E144)</f>
        <v>116810</v>
      </c>
      <c r="F128" s="508">
        <f>SUM(F132:F144)</f>
        <v>104165</v>
      </c>
      <c r="G128" s="506">
        <f t="shared" si="1"/>
        <v>89.17472819107954</v>
      </c>
    </row>
    <row r="129" spans="1:7" ht="12.75">
      <c r="A129" s="446"/>
      <c r="B129" s="460" t="s">
        <v>629</v>
      </c>
      <c r="C129" s="461"/>
      <c r="D129" s="457" t="s">
        <v>630</v>
      </c>
      <c r="E129" s="459">
        <f>E132++E136+E137+E138+E139+E140+E141+E142</f>
        <v>71370</v>
      </c>
      <c r="F129" s="459">
        <f>F132++F136+F137+F138+F139+F140+F141+F142</f>
        <v>61960</v>
      </c>
      <c r="G129" s="469">
        <f t="shared" si="1"/>
        <v>86.81518845453272</v>
      </c>
    </row>
    <row r="130" spans="1:7" ht="12.75">
      <c r="A130" s="446"/>
      <c r="B130" s="461"/>
      <c r="C130" s="461"/>
      <c r="D130" s="457" t="s">
        <v>633</v>
      </c>
      <c r="E130" s="459">
        <f>E133+E134+E135</f>
        <v>13440</v>
      </c>
      <c r="F130" s="459">
        <f>F133+F134+F135</f>
        <v>17205</v>
      </c>
      <c r="G130" s="469">
        <f t="shared" si="1"/>
        <v>128.01339285714286</v>
      </c>
    </row>
    <row r="131" spans="1:8" ht="12.75">
      <c r="A131" s="446"/>
      <c r="B131" s="461"/>
      <c r="C131" s="461"/>
      <c r="D131" s="457" t="s">
        <v>632</v>
      </c>
      <c r="E131" s="459">
        <f>E143+E144</f>
        <v>32000</v>
      </c>
      <c r="F131" s="459">
        <f>F143+F144</f>
        <v>25000</v>
      </c>
      <c r="G131" s="469">
        <f t="shared" si="1"/>
        <v>78.125</v>
      </c>
      <c r="H131" s="421"/>
    </row>
    <row r="132" spans="1:7" ht="25.5" hidden="1">
      <c r="A132" s="289"/>
      <c r="B132" s="289"/>
      <c r="C132" s="289" t="s">
        <v>247</v>
      </c>
      <c r="D132" s="290" t="s">
        <v>439</v>
      </c>
      <c r="E132" s="291">
        <v>11500</v>
      </c>
      <c r="F132" s="445">
        <v>10000</v>
      </c>
      <c r="G132" s="506">
        <f t="shared" si="1"/>
        <v>86.95652173913044</v>
      </c>
    </row>
    <row r="133" spans="1:7" ht="12.75" hidden="1">
      <c r="A133" s="289"/>
      <c r="B133" s="289"/>
      <c r="C133" s="289" t="s">
        <v>246</v>
      </c>
      <c r="D133" s="290" t="s">
        <v>255</v>
      </c>
      <c r="E133" s="291">
        <v>640</v>
      </c>
      <c r="F133" s="445">
        <v>0</v>
      </c>
      <c r="G133" s="506">
        <f t="shared" si="1"/>
        <v>0</v>
      </c>
    </row>
    <row r="134" spans="1:7" ht="12.75" hidden="1">
      <c r="A134" s="289"/>
      <c r="B134" s="289"/>
      <c r="C134" s="289" t="s">
        <v>256</v>
      </c>
      <c r="D134" s="290" t="s">
        <v>592</v>
      </c>
      <c r="E134" s="291">
        <v>1000</v>
      </c>
      <c r="F134" s="445">
        <v>1440</v>
      </c>
      <c r="G134" s="506">
        <f t="shared" si="1"/>
        <v>144</v>
      </c>
    </row>
    <row r="135" spans="1:7" ht="12.75" hidden="1">
      <c r="A135" s="289"/>
      <c r="B135" s="289"/>
      <c r="C135" s="289" t="s">
        <v>282</v>
      </c>
      <c r="D135" s="290" t="s">
        <v>283</v>
      </c>
      <c r="E135" s="291">
        <v>11800</v>
      </c>
      <c r="F135" s="445">
        <v>15765</v>
      </c>
      <c r="G135" s="506">
        <f t="shared" si="1"/>
        <v>133.60169491525426</v>
      </c>
    </row>
    <row r="136" spans="1:7" ht="12.75" hidden="1">
      <c r="A136" s="289"/>
      <c r="B136" s="289"/>
      <c r="C136" s="289" t="s">
        <v>224</v>
      </c>
      <c r="D136" s="290" t="s">
        <v>287</v>
      </c>
      <c r="E136" s="291">
        <v>37770</v>
      </c>
      <c r="F136" s="445">
        <v>26700</v>
      </c>
      <c r="G136" s="506">
        <f t="shared" si="1"/>
        <v>70.69102462271644</v>
      </c>
    </row>
    <row r="137" spans="1:7" ht="12.75" hidden="1">
      <c r="A137" s="289"/>
      <c r="B137" s="289"/>
      <c r="C137" s="289" t="s">
        <v>230</v>
      </c>
      <c r="D137" s="290" t="s">
        <v>288</v>
      </c>
      <c r="E137" s="291">
        <v>5500</v>
      </c>
      <c r="F137" s="445">
        <v>7000</v>
      </c>
      <c r="G137" s="506">
        <f t="shared" si="1"/>
        <v>127.27272727272727</v>
      </c>
    </row>
    <row r="138" spans="1:7" ht="12.75" hidden="1">
      <c r="A138" s="289"/>
      <c r="B138" s="289"/>
      <c r="C138" s="289" t="s">
        <v>263</v>
      </c>
      <c r="D138" s="290" t="s">
        <v>264</v>
      </c>
      <c r="E138" s="291">
        <v>200</v>
      </c>
      <c r="F138" s="445">
        <v>1160</v>
      </c>
      <c r="G138" s="506">
        <f t="shared" si="1"/>
        <v>580</v>
      </c>
    </row>
    <row r="139" spans="1:7" ht="12.75" hidden="1">
      <c r="A139" s="289"/>
      <c r="B139" s="289"/>
      <c r="C139" s="289" t="s">
        <v>206</v>
      </c>
      <c r="D139" s="290" t="s">
        <v>265</v>
      </c>
      <c r="E139" s="291">
        <v>12000</v>
      </c>
      <c r="F139" s="445">
        <v>8100</v>
      </c>
      <c r="G139" s="506">
        <f t="shared" si="1"/>
        <v>67.5</v>
      </c>
    </row>
    <row r="140" spans="1:7" ht="12.75" hidden="1">
      <c r="A140" s="289"/>
      <c r="B140" s="289"/>
      <c r="C140" s="289" t="s">
        <v>270</v>
      </c>
      <c r="D140" s="290" t="s">
        <v>289</v>
      </c>
      <c r="E140" s="291">
        <v>2500</v>
      </c>
      <c r="F140" s="445">
        <v>1900</v>
      </c>
      <c r="G140" s="506">
        <f t="shared" si="1"/>
        <v>76</v>
      </c>
    </row>
    <row r="141" spans="1:7" ht="12.75" hidden="1">
      <c r="A141" s="289"/>
      <c r="B141" s="289"/>
      <c r="C141" s="289" t="s">
        <v>271</v>
      </c>
      <c r="D141" s="290" t="s">
        <v>436</v>
      </c>
      <c r="E141" s="291">
        <v>0</v>
      </c>
      <c r="F141" s="445">
        <v>500</v>
      </c>
      <c r="G141" s="506"/>
    </row>
    <row r="142" spans="1:7" ht="12.75" hidden="1">
      <c r="A142" s="289"/>
      <c r="B142" s="289"/>
      <c r="C142" s="289" t="s">
        <v>272</v>
      </c>
      <c r="D142" s="290" t="s">
        <v>440</v>
      </c>
      <c r="E142" s="291">
        <v>1900</v>
      </c>
      <c r="F142" s="445">
        <v>6600</v>
      </c>
      <c r="G142" s="506">
        <f t="shared" si="1"/>
        <v>347.3684210526316</v>
      </c>
    </row>
    <row r="143" spans="1:7" ht="25.5" hidden="1">
      <c r="A143" s="289"/>
      <c r="B143" s="289"/>
      <c r="C143" s="289" t="s">
        <v>217</v>
      </c>
      <c r="D143" s="290" t="s">
        <v>290</v>
      </c>
      <c r="E143" s="291">
        <v>0</v>
      </c>
      <c r="F143" s="445">
        <v>10000</v>
      </c>
      <c r="G143" s="506"/>
    </row>
    <row r="144" spans="1:7" ht="25.5" hidden="1">
      <c r="A144" s="289"/>
      <c r="B144" s="289"/>
      <c r="C144" s="289" t="s">
        <v>232</v>
      </c>
      <c r="D144" s="290" t="s">
        <v>441</v>
      </c>
      <c r="E144" s="291">
        <v>32000</v>
      </c>
      <c r="F144" s="445">
        <v>15000</v>
      </c>
      <c r="G144" s="506">
        <f t="shared" si="1"/>
        <v>46.875</v>
      </c>
    </row>
    <row r="145" spans="1:7" ht="12.75">
      <c r="A145" s="289"/>
      <c r="B145" s="289" t="s">
        <v>291</v>
      </c>
      <c r="C145" s="289"/>
      <c r="D145" s="290" t="s">
        <v>292</v>
      </c>
      <c r="E145" s="291">
        <v>44</v>
      </c>
      <c r="F145" s="508">
        <v>800</v>
      </c>
      <c r="G145" s="506">
        <f t="shared" si="1"/>
        <v>1818.1818181818182</v>
      </c>
    </row>
    <row r="146" spans="1:7" ht="12.75">
      <c r="A146" s="289"/>
      <c r="B146" s="525" t="s">
        <v>629</v>
      </c>
      <c r="C146" s="526"/>
      <c r="D146" s="527" t="s">
        <v>630</v>
      </c>
      <c r="E146" s="528">
        <v>44</v>
      </c>
      <c r="F146" s="528">
        <v>800</v>
      </c>
      <c r="G146" s="573">
        <f>F146/E146*100</f>
        <v>1818.1818181818182</v>
      </c>
    </row>
    <row r="147" spans="1:7" ht="12.75">
      <c r="A147" s="289"/>
      <c r="B147" s="289" t="s">
        <v>593</v>
      </c>
      <c r="C147" s="289"/>
      <c r="D147" s="290" t="s">
        <v>277</v>
      </c>
      <c r="E147" s="291">
        <v>6673</v>
      </c>
      <c r="F147" s="445">
        <v>0</v>
      </c>
      <c r="G147" s="506">
        <f t="shared" si="1"/>
        <v>0</v>
      </c>
    </row>
    <row r="148" spans="1:7" ht="13.5" thickBot="1">
      <c r="A148" s="502"/>
      <c r="B148" s="525" t="s">
        <v>629</v>
      </c>
      <c r="C148" s="526"/>
      <c r="D148" s="527" t="s">
        <v>630</v>
      </c>
      <c r="E148" s="528">
        <v>6673</v>
      </c>
      <c r="F148" s="528">
        <v>0</v>
      </c>
      <c r="G148" s="573">
        <f t="shared" si="1"/>
        <v>0</v>
      </c>
    </row>
    <row r="149" spans="1:7" ht="64.5" thickBot="1">
      <c r="A149" s="453" t="s">
        <v>294</v>
      </c>
      <c r="B149" s="453"/>
      <c r="C149" s="453"/>
      <c r="D149" s="454" t="s">
        <v>425</v>
      </c>
      <c r="E149" s="576">
        <f>E150</f>
        <v>15290</v>
      </c>
      <c r="F149" s="455">
        <f>F150</f>
        <v>22400</v>
      </c>
      <c r="G149" s="472">
        <f t="shared" si="1"/>
        <v>146.50098103335515</v>
      </c>
    </row>
    <row r="150" spans="1:8" ht="38.25">
      <c r="A150" s="289"/>
      <c r="B150" s="289" t="s">
        <v>295</v>
      </c>
      <c r="C150" s="289"/>
      <c r="D150" s="290" t="s">
        <v>646</v>
      </c>
      <c r="E150" s="291">
        <f>E153+E154+E155+E156+E157+E158+E159+E160</f>
        <v>15290</v>
      </c>
      <c r="F150" s="291">
        <f>F153+F154+F155+F156+F157+F158+F159+F160</f>
        <v>22400</v>
      </c>
      <c r="G150" s="505">
        <f t="shared" si="1"/>
        <v>146.50098103335515</v>
      </c>
      <c r="H150" s="421"/>
    </row>
    <row r="151" spans="1:7" ht="12.75">
      <c r="A151" s="289"/>
      <c r="B151" s="525" t="s">
        <v>629</v>
      </c>
      <c r="C151" s="526"/>
      <c r="D151" s="527" t="s">
        <v>630</v>
      </c>
      <c r="E151" s="528">
        <f>E153+E157+E158+E159+E160</f>
        <v>2800</v>
      </c>
      <c r="F151" s="528">
        <f>F153+F157+F158+F159+F160</f>
        <v>7100</v>
      </c>
      <c r="G151" s="469">
        <f>F151/E151*100</f>
        <v>253.57142857142856</v>
      </c>
    </row>
    <row r="152" spans="1:7" ht="13.5" thickBot="1">
      <c r="A152" s="289"/>
      <c r="B152" s="526"/>
      <c r="C152" s="526"/>
      <c r="D152" s="527" t="s">
        <v>633</v>
      </c>
      <c r="E152" s="528">
        <f>E154+E155+E156</f>
        <v>12490</v>
      </c>
      <c r="F152" s="528">
        <f>F154+F155+F156</f>
        <v>15300</v>
      </c>
      <c r="G152" s="469">
        <f>F152/E152*100</f>
        <v>122.49799839871898</v>
      </c>
    </row>
    <row r="153" spans="1:7" ht="25.5" hidden="1">
      <c r="A153" s="289"/>
      <c r="B153" s="289"/>
      <c r="C153" s="289" t="s">
        <v>247</v>
      </c>
      <c r="D153" s="290" t="s">
        <v>296</v>
      </c>
      <c r="E153" s="291">
        <f>F153+L153</f>
        <v>0</v>
      </c>
      <c r="F153" s="445">
        <v>0</v>
      </c>
      <c r="G153" s="506" t="e">
        <f t="shared" si="1"/>
        <v>#DIV/0!</v>
      </c>
    </row>
    <row r="154" spans="1:7" ht="25.5" hidden="1">
      <c r="A154" s="289"/>
      <c r="B154" s="289"/>
      <c r="C154" s="289" t="s">
        <v>245</v>
      </c>
      <c r="D154" s="290" t="s">
        <v>297</v>
      </c>
      <c r="E154" s="291">
        <v>12000</v>
      </c>
      <c r="F154" s="445">
        <v>14000</v>
      </c>
      <c r="G154" s="506">
        <f t="shared" si="1"/>
        <v>116.66666666666667</v>
      </c>
    </row>
    <row r="155" spans="1:7" ht="12.75" hidden="1">
      <c r="A155" s="289"/>
      <c r="B155" s="289"/>
      <c r="C155" s="289" t="s">
        <v>256</v>
      </c>
      <c r="D155" s="290" t="s">
        <v>298</v>
      </c>
      <c r="E155" s="291">
        <v>200</v>
      </c>
      <c r="F155" s="445">
        <v>800</v>
      </c>
      <c r="G155" s="506">
        <f t="shared" si="1"/>
        <v>400</v>
      </c>
    </row>
    <row r="156" spans="1:7" ht="12.75" hidden="1">
      <c r="A156" s="289"/>
      <c r="B156" s="289"/>
      <c r="C156" s="289" t="s">
        <v>282</v>
      </c>
      <c r="D156" s="290" t="s">
        <v>283</v>
      </c>
      <c r="E156" s="291">
        <v>290</v>
      </c>
      <c r="F156" s="445">
        <v>500</v>
      </c>
      <c r="G156" s="506">
        <f t="shared" si="1"/>
        <v>172.41379310344826</v>
      </c>
    </row>
    <row r="157" spans="1:7" ht="12.75" hidden="1">
      <c r="A157" s="289"/>
      <c r="B157" s="289"/>
      <c r="C157" s="289" t="s">
        <v>224</v>
      </c>
      <c r="D157" s="290" t="s">
        <v>287</v>
      </c>
      <c r="E157" s="291">
        <v>800</v>
      </c>
      <c r="F157" s="445">
        <v>1800</v>
      </c>
      <c r="G157" s="506">
        <f t="shared" si="1"/>
        <v>225</v>
      </c>
    </row>
    <row r="158" spans="1:7" ht="12.75" hidden="1">
      <c r="A158" s="289"/>
      <c r="B158" s="289"/>
      <c r="C158" s="289" t="s">
        <v>206</v>
      </c>
      <c r="D158" s="290" t="s">
        <v>299</v>
      </c>
      <c r="E158" s="291">
        <v>2000</v>
      </c>
      <c r="F158" s="445">
        <v>2600</v>
      </c>
      <c r="G158" s="506">
        <f t="shared" si="1"/>
        <v>130</v>
      </c>
    </row>
    <row r="159" spans="1:7" ht="38.25" hidden="1">
      <c r="A159" s="289"/>
      <c r="B159" s="289"/>
      <c r="C159" s="289" t="s">
        <v>268</v>
      </c>
      <c r="D159" s="290" t="s">
        <v>435</v>
      </c>
      <c r="E159" s="291">
        <v>0</v>
      </c>
      <c r="F159" s="445">
        <v>2000</v>
      </c>
      <c r="G159" s="506"/>
    </row>
    <row r="160" spans="1:7" ht="39" hidden="1" thickBot="1">
      <c r="A160" s="502"/>
      <c r="B160" s="502"/>
      <c r="C160" s="502" t="s">
        <v>275</v>
      </c>
      <c r="D160" s="567" t="s">
        <v>442</v>
      </c>
      <c r="E160" s="568">
        <v>0</v>
      </c>
      <c r="F160" s="569">
        <v>700</v>
      </c>
      <c r="G160" s="570"/>
    </row>
    <row r="161" spans="1:7" ht="13.5" thickBot="1">
      <c r="A161" s="453" t="s">
        <v>300</v>
      </c>
      <c r="B161" s="453"/>
      <c r="C161" s="453"/>
      <c r="D161" s="454" t="s">
        <v>303</v>
      </c>
      <c r="E161" s="576">
        <f>E162</f>
        <v>2000</v>
      </c>
      <c r="F161" s="455">
        <f>F162</f>
        <v>75000</v>
      </c>
      <c r="G161" s="472">
        <f t="shared" si="1"/>
        <v>3750</v>
      </c>
    </row>
    <row r="162" spans="1:7" ht="25.5">
      <c r="A162" s="289"/>
      <c r="B162" s="289" t="s">
        <v>304</v>
      </c>
      <c r="C162" s="289"/>
      <c r="D162" s="290" t="s">
        <v>384</v>
      </c>
      <c r="E162" s="291">
        <f>E164+E165</f>
        <v>2000</v>
      </c>
      <c r="F162" s="508">
        <f>F164+F165</f>
        <v>75000</v>
      </c>
      <c r="G162" s="505">
        <f t="shared" si="1"/>
        <v>3750</v>
      </c>
    </row>
    <row r="163" spans="1:7" ht="13.5" thickBot="1">
      <c r="A163" s="289"/>
      <c r="B163" s="525" t="s">
        <v>629</v>
      </c>
      <c r="C163" s="526"/>
      <c r="D163" s="527" t="s">
        <v>639</v>
      </c>
      <c r="E163" s="458">
        <f>E162</f>
        <v>2000</v>
      </c>
      <c r="F163" s="528">
        <f>F162</f>
        <v>75000</v>
      </c>
      <c r="G163" s="469">
        <f t="shared" si="1"/>
        <v>3750</v>
      </c>
    </row>
    <row r="164" spans="1:7" s="471" customFormat="1" ht="38.25" hidden="1">
      <c r="A164" s="289"/>
      <c r="B164" s="289"/>
      <c r="C164" s="289" t="s">
        <v>305</v>
      </c>
      <c r="D164" s="290" t="s">
        <v>443</v>
      </c>
      <c r="E164" s="291">
        <v>2000</v>
      </c>
      <c r="F164" s="445">
        <v>35000</v>
      </c>
      <c r="G164" s="579">
        <f t="shared" si="1"/>
        <v>1750</v>
      </c>
    </row>
    <row r="165" spans="1:7" s="471" customFormat="1" ht="39" hidden="1" thickBot="1">
      <c r="A165" s="502"/>
      <c r="B165" s="502"/>
      <c r="C165" s="502" t="s">
        <v>306</v>
      </c>
      <c r="D165" s="567" t="s">
        <v>443</v>
      </c>
      <c r="E165" s="568">
        <v>0</v>
      </c>
      <c r="F165" s="569">
        <v>40000</v>
      </c>
      <c r="G165" s="580"/>
    </row>
    <row r="166" spans="1:7" ht="13.5" thickBot="1">
      <c r="A166" s="453" t="s">
        <v>307</v>
      </c>
      <c r="B166" s="453"/>
      <c r="C166" s="453"/>
      <c r="D166" s="454" t="s">
        <v>411</v>
      </c>
      <c r="E166" s="576">
        <f>E167</f>
        <v>0</v>
      </c>
      <c r="F166" s="455">
        <f>F167</f>
        <v>100000</v>
      </c>
      <c r="G166" s="581"/>
    </row>
    <row r="167" spans="1:7" ht="13.5" thickBot="1">
      <c r="A167" s="289"/>
      <c r="B167" s="289" t="s">
        <v>308</v>
      </c>
      <c r="C167" s="289"/>
      <c r="D167" s="290" t="s">
        <v>309</v>
      </c>
      <c r="E167" s="291">
        <f>E168+E169</f>
        <v>0</v>
      </c>
      <c r="F167" s="508">
        <f>F168+F169</f>
        <v>100000</v>
      </c>
      <c r="G167" s="505"/>
    </row>
    <row r="168" spans="1:7" ht="12.75" hidden="1">
      <c r="A168" s="289"/>
      <c r="B168" s="289"/>
      <c r="C168" s="289" t="s">
        <v>310</v>
      </c>
      <c r="D168" s="290" t="s">
        <v>313</v>
      </c>
      <c r="E168" s="291">
        <v>0</v>
      </c>
      <c r="F168" s="445">
        <v>50000</v>
      </c>
      <c r="G168" s="506"/>
    </row>
    <row r="169" spans="1:7" ht="26.25" hidden="1" thickBot="1">
      <c r="A169" s="502"/>
      <c r="B169" s="502"/>
      <c r="C169" s="502" t="s">
        <v>311</v>
      </c>
      <c r="D169" s="567" t="s">
        <v>312</v>
      </c>
      <c r="E169" s="568">
        <v>0</v>
      </c>
      <c r="F169" s="569">
        <v>50000</v>
      </c>
      <c r="G169" s="570"/>
    </row>
    <row r="170" spans="1:9" ht="13.5" thickBot="1">
      <c r="A170" s="453" t="s">
        <v>315</v>
      </c>
      <c r="B170" s="453"/>
      <c r="C170" s="453"/>
      <c r="D170" s="454" t="s">
        <v>316</v>
      </c>
      <c r="E170" s="455">
        <f>E171+E175+E178+E182+E185+E188+E190</f>
        <v>3065026</v>
      </c>
      <c r="F170" s="455">
        <f>F171+F175+F178+F182+F185+F188+F190</f>
        <v>4189466</v>
      </c>
      <c r="G170" s="472">
        <f t="shared" si="1"/>
        <v>136.68614882875383</v>
      </c>
      <c r="H170" s="421">
        <f>2!E120</f>
        <v>4189466</v>
      </c>
      <c r="I170" s="421">
        <f>F170-H170</f>
        <v>0</v>
      </c>
    </row>
    <row r="171" spans="1:7" ht="12.75">
      <c r="A171" s="476"/>
      <c r="B171" s="476" t="s">
        <v>314</v>
      </c>
      <c r="C171" s="476"/>
      <c r="D171" s="477" t="s">
        <v>317</v>
      </c>
      <c r="E171" s="478">
        <f>1618909+E174</f>
        <v>1828702</v>
      </c>
      <c r="F171" s="479">
        <f>F172+F173+F174</f>
        <v>2797616</v>
      </c>
      <c r="G171" s="505">
        <f t="shared" si="1"/>
        <v>152.98370100759993</v>
      </c>
    </row>
    <row r="172" spans="1:7" ht="12.75">
      <c r="A172" s="446"/>
      <c r="B172" s="460" t="s">
        <v>629</v>
      </c>
      <c r="C172" s="461"/>
      <c r="D172" s="457" t="s">
        <v>630</v>
      </c>
      <c r="E172" s="459">
        <f>E171-E173-E174</f>
        <v>345705</v>
      </c>
      <c r="F172" s="459">
        <f>2!F121-2!G121-2!H121</f>
        <v>371000</v>
      </c>
      <c r="G172" s="469">
        <f>F172/E172*100</f>
        <v>107.31693206635715</v>
      </c>
    </row>
    <row r="173" spans="1:7" ht="12.75">
      <c r="A173" s="446"/>
      <c r="B173" s="461"/>
      <c r="C173" s="461"/>
      <c r="D173" s="457" t="s">
        <v>633</v>
      </c>
      <c r="E173" s="459">
        <v>1273204</v>
      </c>
      <c r="F173" s="459">
        <f>2!G121+2!H121</f>
        <v>1368000</v>
      </c>
      <c r="G173" s="469">
        <f>F173/E173*100</f>
        <v>107.44546828316592</v>
      </c>
    </row>
    <row r="174" spans="1:7" ht="12.75">
      <c r="A174" s="462"/>
      <c r="B174" s="582"/>
      <c r="C174" s="582"/>
      <c r="D174" s="583" t="s">
        <v>632</v>
      </c>
      <c r="E174" s="584">
        <f>1613+208180</f>
        <v>209793</v>
      </c>
      <c r="F174" s="584">
        <f>2!L121</f>
        <v>1058616</v>
      </c>
      <c r="G174" s="585">
        <f>F174/E174*100</f>
        <v>504.60024881669074</v>
      </c>
    </row>
    <row r="175" spans="1:7" ht="25.5">
      <c r="A175" s="586"/>
      <c r="B175" s="586" t="s">
        <v>318</v>
      </c>
      <c r="C175" s="586"/>
      <c r="D175" s="587" t="s">
        <v>319</v>
      </c>
      <c r="E175" s="588">
        <v>111630</v>
      </c>
      <c r="F175" s="589">
        <f>F176+F177</f>
        <v>128250</v>
      </c>
      <c r="G175" s="590">
        <f t="shared" si="1"/>
        <v>114.88847084117172</v>
      </c>
    </row>
    <row r="176" spans="1:7" ht="12.75">
      <c r="A176" s="446"/>
      <c r="B176" s="460" t="s">
        <v>629</v>
      </c>
      <c r="C176" s="461"/>
      <c r="D176" s="457" t="s">
        <v>630</v>
      </c>
      <c r="E176" s="459">
        <f>E175-E177</f>
        <v>18923</v>
      </c>
      <c r="F176" s="459">
        <f>2!E122-2!G122-2!H122</f>
        <v>23750</v>
      </c>
      <c r="G176" s="469">
        <f t="shared" si="1"/>
        <v>125.50864027902553</v>
      </c>
    </row>
    <row r="177" spans="1:7" ht="12.75">
      <c r="A177" s="462"/>
      <c r="B177" s="582"/>
      <c r="C177" s="582"/>
      <c r="D177" s="583" t="s">
        <v>633</v>
      </c>
      <c r="E177" s="584">
        <v>92707</v>
      </c>
      <c r="F177" s="584">
        <f>2!G122+2!H122</f>
        <v>104500</v>
      </c>
      <c r="G177" s="585">
        <f t="shared" si="1"/>
        <v>112.72072227555631</v>
      </c>
    </row>
    <row r="178" spans="1:7" ht="12.75">
      <c r="A178" s="586"/>
      <c r="B178" s="586" t="s">
        <v>320</v>
      </c>
      <c r="C178" s="586"/>
      <c r="D178" s="587" t="s">
        <v>321</v>
      </c>
      <c r="E178" s="588">
        <v>75716</v>
      </c>
      <c r="F178" s="589">
        <f>F179+F180+F181</f>
        <v>149000</v>
      </c>
      <c r="G178" s="590">
        <f t="shared" si="1"/>
        <v>196.78799725289238</v>
      </c>
    </row>
    <row r="179" spans="1:7" ht="12.75">
      <c r="A179" s="446"/>
      <c r="B179" s="460" t="s">
        <v>629</v>
      </c>
      <c r="C179" s="461"/>
      <c r="D179" s="457" t="s">
        <v>630</v>
      </c>
      <c r="E179" s="459">
        <f>E178-E180</f>
        <v>23604</v>
      </c>
      <c r="F179" s="459">
        <f>2!F123-2!G123-2!H123</f>
        <v>41000</v>
      </c>
      <c r="G179" s="469">
        <f t="shared" si="1"/>
        <v>173.6993729876292</v>
      </c>
    </row>
    <row r="180" spans="1:7" ht="12.75">
      <c r="A180" s="446"/>
      <c r="B180" s="461"/>
      <c r="C180" s="461"/>
      <c r="D180" s="457" t="s">
        <v>633</v>
      </c>
      <c r="E180" s="459">
        <v>52112</v>
      </c>
      <c r="F180" s="459">
        <f>2!G123+2!H123</f>
        <v>58000</v>
      </c>
      <c r="G180" s="469">
        <f t="shared" si="1"/>
        <v>111.29874117285846</v>
      </c>
    </row>
    <row r="181" spans="1:7" ht="12.75">
      <c r="A181" s="462"/>
      <c r="B181" s="582"/>
      <c r="C181" s="582"/>
      <c r="D181" s="583" t="s">
        <v>632</v>
      </c>
      <c r="E181" s="584">
        <v>0</v>
      </c>
      <c r="F181" s="584">
        <v>50000</v>
      </c>
      <c r="G181" s="585"/>
    </row>
    <row r="182" spans="1:7" ht="12.75">
      <c r="A182" s="586"/>
      <c r="B182" s="586" t="s">
        <v>322</v>
      </c>
      <c r="C182" s="586"/>
      <c r="D182" s="587" t="s">
        <v>323</v>
      </c>
      <c r="E182" s="588">
        <v>838857</v>
      </c>
      <c r="F182" s="589">
        <f>F183+F184</f>
        <v>884000</v>
      </c>
      <c r="G182" s="590">
        <f t="shared" si="1"/>
        <v>105.38148933608468</v>
      </c>
    </row>
    <row r="183" spans="1:7" ht="12.75">
      <c r="A183" s="446"/>
      <c r="B183" s="460" t="s">
        <v>629</v>
      </c>
      <c r="C183" s="461"/>
      <c r="D183" s="457" t="s">
        <v>630</v>
      </c>
      <c r="E183" s="459">
        <f>E182-E184</f>
        <v>187127</v>
      </c>
      <c r="F183" s="459">
        <f>2!E124-2!G124-2!H124</f>
        <v>211000</v>
      </c>
      <c r="G183" s="469">
        <f t="shared" si="1"/>
        <v>112.75764587686436</v>
      </c>
    </row>
    <row r="184" spans="1:7" ht="12.75">
      <c r="A184" s="462"/>
      <c r="B184" s="582"/>
      <c r="C184" s="582"/>
      <c r="D184" s="583" t="s">
        <v>633</v>
      </c>
      <c r="E184" s="584">
        <v>651730</v>
      </c>
      <c r="F184" s="584">
        <f>2!G124+2!H124</f>
        <v>673000</v>
      </c>
      <c r="G184" s="585">
        <f t="shared" si="1"/>
        <v>103.26362143832569</v>
      </c>
    </row>
    <row r="185" spans="1:7" ht="12.75">
      <c r="A185" s="586"/>
      <c r="B185" s="586" t="s">
        <v>324</v>
      </c>
      <c r="C185" s="586"/>
      <c r="D185" s="587" t="s">
        <v>326</v>
      </c>
      <c r="E185" s="588">
        <f>34221+140000</f>
        <v>174221</v>
      </c>
      <c r="F185" s="589">
        <f>36300+160000</f>
        <v>196300</v>
      </c>
      <c r="G185" s="590">
        <f t="shared" si="1"/>
        <v>112.6729843130277</v>
      </c>
    </row>
    <row r="186" spans="1:7" ht="12.75">
      <c r="A186" s="446"/>
      <c r="B186" s="460" t="s">
        <v>629</v>
      </c>
      <c r="C186" s="461"/>
      <c r="D186" s="457" t="s">
        <v>630</v>
      </c>
      <c r="E186" s="459">
        <f>E185-E187</f>
        <v>140000</v>
      </c>
      <c r="F186" s="459">
        <f>F185-F187</f>
        <v>160000</v>
      </c>
      <c r="G186" s="469">
        <f t="shared" si="1"/>
        <v>114.28571428571428</v>
      </c>
    </row>
    <row r="187" spans="1:7" ht="12.75">
      <c r="A187" s="462"/>
      <c r="B187" s="582"/>
      <c r="C187" s="582"/>
      <c r="D187" s="583" t="s">
        <v>633</v>
      </c>
      <c r="E187" s="584">
        <v>34221</v>
      </c>
      <c r="F187" s="584">
        <v>36300</v>
      </c>
      <c r="G187" s="585">
        <f t="shared" si="1"/>
        <v>106.07521697203472</v>
      </c>
    </row>
    <row r="188" spans="1:7" ht="25.5">
      <c r="A188" s="586"/>
      <c r="B188" s="586" t="s">
        <v>325</v>
      </c>
      <c r="C188" s="586"/>
      <c r="D188" s="587" t="s">
        <v>327</v>
      </c>
      <c r="E188" s="588">
        <v>13400</v>
      </c>
      <c r="F188" s="589">
        <v>13600</v>
      </c>
      <c r="G188" s="590">
        <f t="shared" si="1"/>
        <v>101.49253731343283</v>
      </c>
    </row>
    <row r="189" spans="1:7" ht="12.75">
      <c r="A189" s="462"/>
      <c r="B189" s="591" t="s">
        <v>629</v>
      </c>
      <c r="C189" s="582"/>
      <c r="D189" s="583" t="s">
        <v>630</v>
      </c>
      <c r="E189" s="584">
        <f>E188</f>
        <v>13400</v>
      </c>
      <c r="F189" s="584">
        <f>F188</f>
        <v>13600</v>
      </c>
      <c r="G189" s="585">
        <f t="shared" si="1"/>
        <v>101.49253731343283</v>
      </c>
    </row>
    <row r="190" spans="1:7" ht="12.75">
      <c r="A190" s="586"/>
      <c r="B190" s="586" t="s">
        <v>328</v>
      </c>
      <c r="C190" s="586"/>
      <c r="D190" s="587" t="s">
        <v>277</v>
      </c>
      <c r="E190" s="588">
        <f>17500+PWD!E100</f>
        <v>22500</v>
      </c>
      <c r="F190" s="589">
        <v>20700</v>
      </c>
      <c r="G190" s="590">
        <f t="shared" si="1"/>
        <v>92</v>
      </c>
    </row>
    <row r="191" spans="1:7" ht="13.5" thickBot="1">
      <c r="A191" s="592"/>
      <c r="B191" s="593" t="s">
        <v>629</v>
      </c>
      <c r="C191" s="509"/>
      <c r="D191" s="510" t="s">
        <v>630</v>
      </c>
      <c r="E191" s="511">
        <f>E190</f>
        <v>22500</v>
      </c>
      <c r="F191" s="511">
        <f>F190</f>
        <v>20700</v>
      </c>
      <c r="G191" s="512">
        <f t="shared" si="1"/>
        <v>92</v>
      </c>
    </row>
    <row r="192" spans="1:7" ht="13.5" thickBot="1">
      <c r="A192" s="453" t="s">
        <v>330</v>
      </c>
      <c r="B192" s="453"/>
      <c r="C192" s="453"/>
      <c r="D192" s="454" t="s">
        <v>331</v>
      </c>
      <c r="E192" s="455">
        <f>E193+E196</f>
        <v>53100</v>
      </c>
      <c r="F192" s="455">
        <f>F193+F196</f>
        <v>61000</v>
      </c>
      <c r="G192" s="472">
        <f t="shared" si="1"/>
        <v>114.87758945386064</v>
      </c>
    </row>
    <row r="193" spans="1:7" ht="12.75">
      <c r="A193" s="476"/>
      <c r="B193" s="476" t="s">
        <v>332</v>
      </c>
      <c r="C193" s="476"/>
      <c r="D193" s="477" t="s">
        <v>333</v>
      </c>
      <c r="E193" s="478">
        <v>50000</v>
      </c>
      <c r="F193" s="479">
        <v>50000</v>
      </c>
      <c r="G193" s="505">
        <f t="shared" si="1"/>
        <v>100</v>
      </c>
    </row>
    <row r="194" spans="1:7" ht="12.75">
      <c r="A194" s="446"/>
      <c r="B194" s="460" t="s">
        <v>629</v>
      </c>
      <c r="C194" s="461"/>
      <c r="D194" s="457" t="s">
        <v>630</v>
      </c>
      <c r="E194" s="458">
        <f>E193-E195</f>
        <v>20000</v>
      </c>
      <c r="F194" s="458">
        <f>F193-F195</f>
        <v>18500</v>
      </c>
      <c r="G194" s="506">
        <f t="shared" si="1"/>
        <v>92.5</v>
      </c>
    </row>
    <row r="195" spans="1:7" ht="12.75">
      <c r="A195" s="446"/>
      <c r="B195" s="461"/>
      <c r="C195" s="461"/>
      <c r="D195" s="457" t="s">
        <v>633</v>
      </c>
      <c r="E195" s="458">
        <v>30000</v>
      </c>
      <c r="F195" s="459">
        <f>2!G129+2!H129</f>
        <v>31500</v>
      </c>
      <c r="G195" s="506">
        <f t="shared" si="1"/>
        <v>105</v>
      </c>
    </row>
    <row r="196" spans="1:7" ht="12.75">
      <c r="A196" s="446"/>
      <c r="B196" s="446" t="s">
        <v>350</v>
      </c>
      <c r="C196" s="446"/>
      <c r="D196" s="507" t="s">
        <v>277</v>
      </c>
      <c r="E196" s="508">
        <f>E197+E198+E199</f>
        <v>3100</v>
      </c>
      <c r="F196" s="508">
        <f>F197+F198+F199</f>
        <v>11000</v>
      </c>
      <c r="G196" s="506">
        <f t="shared" si="1"/>
        <v>354.83870967741933</v>
      </c>
    </row>
    <row r="197" spans="1:7" ht="12.75">
      <c r="A197" s="446"/>
      <c r="B197" s="460" t="s">
        <v>629</v>
      </c>
      <c r="C197" s="461"/>
      <c r="D197" s="457" t="s">
        <v>630</v>
      </c>
      <c r="E197" s="458">
        <v>1500</v>
      </c>
      <c r="F197" s="459">
        <v>6000</v>
      </c>
      <c r="G197" s="506">
        <f t="shared" si="1"/>
        <v>400</v>
      </c>
    </row>
    <row r="198" spans="1:7" ht="12.75">
      <c r="A198" s="446"/>
      <c r="B198" s="460"/>
      <c r="C198" s="461"/>
      <c r="D198" s="457" t="s">
        <v>633</v>
      </c>
      <c r="E198" s="458">
        <v>1600</v>
      </c>
      <c r="F198" s="459">
        <v>0</v>
      </c>
      <c r="G198" s="506">
        <f t="shared" si="1"/>
        <v>0</v>
      </c>
    </row>
    <row r="199" spans="1:7" ht="13.5" thickBot="1">
      <c r="A199" s="592"/>
      <c r="B199" s="592"/>
      <c r="C199" s="592"/>
      <c r="D199" s="510" t="s">
        <v>113</v>
      </c>
      <c r="E199" s="480">
        <v>0</v>
      </c>
      <c r="F199" s="511">
        <v>5000</v>
      </c>
      <c r="G199" s="570"/>
    </row>
    <row r="200" spans="1:7" ht="13.5" thickBot="1">
      <c r="A200" s="453" t="s">
        <v>334</v>
      </c>
      <c r="B200" s="453"/>
      <c r="C200" s="453"/>
      <c r="D200" s="454" t="s">
        <v>335</v>
      </c>
      <c r="E200" s="455">
        <f>E201+E204+E206+E208+E210+E213</f>
        <v>1959598</v>
      </c>
      <c r="F200" s="455">
        <f>F201+F204+F206+F208+F210+F213</f>
        <v>2374950</v>
      </c>
      <c r="G200" s="472">
        <f t="shared" si="1"/>
        <v>121.19577586831585</v>
      </c>
    </row>
    <row r="201" spans="1:7" ht="51">
      <c r="A201" s="476"/>
      <c r="B201" s="476" t="s">
        <v>336</v>
      </c>
      <c r="C201" s="476"/>
      <c r="D201" s="477" t="s">
        <v>431</v>
      </c>
      <c r="E201" s="478">
        <v>1150000</v>
      </c>
      <c r="F201" s="479">
        <v>1517000</v>
      </c>
      <c r="G201" s="505">
        <f t="shared" si="1"/>
        <v>131.91304347826087</v>
      </c>
    </row>
    <row r="202" spans="1:7" ht="12.75">
      <c r="A202" s="446"/>
      <c r="B202" s="460" t="s">
        <v>629</v>
      </c>
      <c r="C202" s="461"/>
      <c r="D202" s="457" t="s">
        <v>630</v>
      </c>
      <c r="E202" s="458">
        <f>E201-E203</f>
        <v>1121000</v>
      </c>
      <c r="F202" s="458">
        <f>F201-F203</f>
        <v>1483800</v>
      </c>
      <c r="G202" s="506">
        <f>F202/E202*100</f>
        <v>132.36396074933094</v>
      </c>
    </row>
    <row r="203" spans="1:7" ht="12.75">
      <c r="A203" s="446"/>
      <c r="B203" s="460"/>
      <c r="C203" s="461"/>
      <c r="D203" s="457" t="s">
        <v>633</v>
      </c>
      <c r="E203" s="458">
        <v>29000</v>
      </c>
      <c r="F203" s="459">
        <f>27000+6200</f>
        <v>33200</v>
      </c>
      <c r="G203" s="506">
        <f>F203/E203*100</f>
        <v>114.48275862068967</v>
      </c>
    </row>
    <row r="204" spans="1:7" ht="63.75">
      <c r="A204" s="446"/>
      <c r="B204" s="446" t="s">
        <v>339</v>
      </c>
      <c r="C204" s="446"/>
      <c r="D204" s="507" t="s">
        <v>338</v>
      </c>
      <c r="E204" s="291">
        <v>5200</v>
      </c>
      <c r="F204" s="508">
        <v>8000</v>
      </c>
      <c r="G204" s="506">
        <f t="shared" si="1"/>
        <v>153.84615384615387</v>
      </c>
    </row>
    <row r="205" spans="1:7" ht="12.75">
      <c r="A205" s="446"/>
      <c r="B205" s="460" t="s">
        <v>629</v>
      </c>
      <c r="C205" s="461"/>
      <c r="D205" s="457" t="s">
        <v>630</v>
      </c>
      <c r="E205" s="458">
        <f>E204</f>
        <v>5200</v>
      </c>
      <c r="F205" s="458">
        <f>F204</f>
        <v>8000</v>
      </c>
      <c r="G205" s="506">
        <f t="shared" si="1"/>
        <v>153.84615384615387</v>
      </c>
    </row>
    <row r="206" spans="1:7" ht="38.25">
      <c r="A206" s="446"/>
      <c r="B206" s="446" t="s">
        <v>337</v>
      </c>
      <c r="C206" s="446"/>
      <c r="D206" s="507" t="s">
        <v>340</v>
      </c>
      <c r="E206" s="291">
        <f>85000+103758+49316</f>
        <v>238074</v>
      </c>
      <c r="F206" s="508">
        <f>F207</f>
        <v>280000</v>
      </c>
      <c r="G206" s="506">
        <f t="shared" si="1"/>
        <v>117.61049085578435</v>
      </c>
    </row>
    <row r="207" spans="1:7" ht="12.75">
      <c r="A207" s="446"/>
      <c r="B207" s="460" t="s">
        <v>629</v>
      </c>
      <c r="C207" s="461"/>
      <c r="D207" s="457" t="s">
        <v>630</v>
      </c>
      <c r="E207" s="291">
        <f>E206</f>
        <v>238074</v>
      </c>
      <c r="F207" s="508">
        <v>280000</v>
      </c>
      <c r="G207" s="506">
        <f t="shared" si="1"/>
        <v>117.61049085578435</v>
      </c>
    </row>
    <row r="208" spans="1:7" ht="12.75">
      <c r="A208" s="446"/>
      <c r="B208" s="446" t="s">
        <v>341</v>
      </c>
      <c r="C208" s="446"/>
      <c r="D208" s="507" t="s">
        <v>343</v>
      </c>
      <c r="E208" s="291">
        <v>156000</v>
      </c>
      <c r="F208" s="508">
        <v>165000</v>
      </c>
      <c r="G208" s="506">
        <f t="shared" si="1"/>
        <v>105.76923076923077</v>
      </c>
    </row>
    <row r="209" spans="1:7" ht="12.75">
      <c r="A209" s="446"/>
      <c r="B209" s="460" t="s">
        <v>629</v>
      </c>
      <c r="C209" s="461"/>
      <c r="D209" s="457" t="s">
        <v>630</v>
      </c>
      <c r="E209" s="458">
        <f>E208</f>
        <v>156000</v>
      </c>
      <c r="F209" s="458">
        <f>F208</f>
        <v>165000</v>
      </c>
      <c r="G209" s="506">
        <f t="shared" si="1"/>
        <v>105.76923076923077</v>
      </c>
    </row>
    <row r="210" spans="1:7" ht="12.75">
      <c r="A210" s="446"/>
      <c r="B210" s="446" t="s">
        <v>342</v>
      </c>
      <c r="C210" s="446"/>
      <c r="D210" s="507" t="s">
        <v>414</v>
      </c>
      <c r="E210" s="291">
        <f>165500+108000</f>
        <v>273500</v>
      </c>
      <c r="F210" s="508">
        <v>307950</v>
      </c>
      <c r="G210" s="506">
        <f t="shared" si="1"/>
        <v>112.59597806215722</v>
      </c>
    </row>
    <row r="211" spans="1:7" ht="12.75">
      <c r="A211" s="446"/>
      <c r="B211" s="460" t="s">
        <v>629</v>
      </c>
      <c r="C211" s="461"/>
      <c r="D211" s="457" t="s">
        <v>630</v>
      </c>
      <c r="E211" s="458">
        <f>E210-E212</f>
        <v>41500</v>
      </c>
      <c r="F211" s="458">
        <f>F210-F212</f>
        <v>33350</v>
      </c>
      <c r="G211" s="469">
        <f t="shared" si="1"/>
        <v>80.36144578313254</v>
      </c>
    </row>
    <row r="212" spans="1:7" ht="12.75">
      <c r="A212" s="446"/>
      <c r="B212" s="460"/>
      <c r="C212" s="461"/>
      <c r="D212" s="457" t="s">
        <v>633</v>
      </c>
      <c r="E212" s="458">
        <v>232000</v>
      </c>
      <c r="F212" s="459">
        <f>226200+48400</f>
        <v>274600</v>
      </c>
      <c r="G212" s="469">
        <f t="shared" si="1"/>
        <v>118.36206896551724</v>
      </c>
    </row>
    <row r="213" spans="1:7" ht="14.25" customHeight="1">
      <c r="A213" s="446"/>
      <c r="B213" s="446" t="s">
        <v>344</v>
      </c>
      <c r="C213" s="446"/>
      <c r="D213" s="507" t="s">
        <v>277</v>
      </c>
      <c r="E213" s="291">
        <f>38000+98824</f>
        <v>136824</v>
      </c>
      <c r="F213" s="508">
        <v>97000</v>
      </c>
      <c r="G213" s="506">
        <f t="shared" si="1"/>
        <v>70.8939952055195</v>
      </c>
    </row>
    <row r="214" spans="1:7" ht="14.25" customHeight="1" thickBot="1">
      <c r="A214" s="592"/>
      <c r="B214" s="593" t="s">
        <v>629</v>
      </c>
      <c r="C214" s="509"/>
      <c r="D214" s="510" t="s">
        <v>630</v>
      </c>
      <c r="E214" s="480">
        <f>E213</f>
        <v>136824</v>
      </c>
      <c r="F214" s="480">
        <f>F213</f>
        <v>97000</v>
      </c>
      <c r="G214" s="512">
        <f>F214/E214*100</f>
        <v>70.8939952055195</v>
      </c>
    </row>
    <row r="215" spans="1:7" ht="13.5" thickBot="1">
      <c r="A215" s="453" t="s">
        <v>329</v>
      </c>
      <c r="B215" s="453"/>
      <c r="C215" s="453"/>
      <c r="D215" s="453" t="s">
        <v>345</v>
      </c>
      <c r="E215" s="455">
        <f>E216+E221+E223+E219</f>
        <v>159886</v>
      </c>
      <c r="F215" s="455">
        <f>F216+F221+F223</f>
        <v>108850</v>
      </c>
      <c r="G215" s="472">
        <f t="shared" si="1"/>
        <v>68.07975682673904</v>
      </c>
    </row>
    <row r="216" spans="1:7" ht="12.75">
      <c r="A216" s="476"/>
      <c r="B216" s="476" t="s">
        <v>346</v>
      </c>
      <c r="C216" s="476"/>
      <c r="D216" s="477" t="s">
        <v>347</v>
      </c>
      <c r="E216" s="478">
        <v>95786</v>
      </c>
      <c r="F216" s="479">
        <v>107500</v>
      </c>
      <c r="G216" s="505">
        <f t="shared" si="1"/>
        <v>112.22934458062765</v>
      </c>
    </row>
    <row r="217" spans="1:7" ht="12.75">
      <c r="A217" s="446"/>
      <c r="B217" s="460" t="s">
        <v>629</v>
      </c>
      <c r="C217" s="461"/>
      <c r="D217" s="457" t="s">
        <v>630</v>
      </c>
      <c r="E217" s="458">
        <f>E216-E218</f>
        <v>11704</v>
      </c>
      <c r="F217" s="459">
        <f>F216-F218</f>
        <v>13000</v>
      </c>
      <c r="G217" s="469">
        <f t="shared" si="1"/>
        <v>111.07313738892685</v>
      </c>
    </row>
    <row r="218" spans="1:7" ht="12.75">
      <c r="A218" s="446"/>
      <c r="B218" s="460"/>
      <c r="C218" s="461"/>
      <c r="D218" s="457" t="s">
        <v>633</v>
      </c>
      <c r="E218" s="458">
        <v>84082</v>
      </c>
      <c r="F218" s="459">
        <v>94500</v>
      </c>
      <c r="G218" s="469">
        <f t="shared" si="1"/>
        <v>112.3902856735092</v>
      </c>
    </row>
    <row r="219" spans="1:7" ht="12.75">
      <c r="A219" s="446"/>
      <c r="B219" s="446" t="s">
        <v>597</v>
      </c>
      <c r="C219" s="446"/>
      <c r="D219" s="507" t="s">
        <v>550</v>
      </c>
      <c r="E219" s="291">
        <v>62800</v>
      </c>
      <c r="F219" s="508">
        <v>0</v>
      </c>
      <c r="G219" s="506">
        <f t="shared" si="1"/>
        <v>0</v>
      </c>
    </row>
    <row r="220" spans="1:7" ht="12.75">
      <c r="A220" s="446"/>
      <c r="B220" s="460" t="s">
        <v>629</v>
      </c>
      <c r="C220" s="461"/>
      <c r="D220" s="457" t="s">
        <v>630</v>
      </c>
      <c r="E220" s="458">
        <f>E219</f>
        <v>62800</v>
      </c>
      <c r="F220" s="458">
        <f>F219</f>
        <v>0</v>
      </c>
      <c r="G220" s="469">
        <f>F220/E220*100</f>
        <v>0</v>
      </c>
    </row>
    <row r="221" spans="1:7" ht="25.5">
      <c r="A221" s="446"/>
      <c r="B221" s="446" t="s">
        <v>348</v>
      </c>
      <c r="C221" s="446"/>
      <c r="D221" s="507" t="s">
        <v>327</v>
      </c>
      <c r="E221" s="291">
        <v>500</v>
      </c>
      <c r="F221" s="508">
        <v>550</v>
      </c>
      <c r="G221" s="506">
        <f t="shared" si="1"/>
        <v>110.00000000000001</v>
      </c>
    </row>
    <row r="222" spans="1:8" ht="12.75">
      <c r="A222" s="446"/>
      <c r="B222" s="460" t="s">
        <v>629</v>
      </c>
      <c r="C222" s="461"/>
      <c r="D222" s="457" t="s">
        <v>630</v>
      </c>
      <c r="E222" s="458">
        <f>E221</f>
        <v>500</v>
      </c>
      <c r="F222" s="458">
        <f>F221</f>
        <v>550</v>
      </c>
      <c r="G222" s="469">
        <f t="shared" si="1"/>
        <v>110.00000000000001</v>
      </c>
      <c r="H222" s="61"/>
    </row>
    <row r="223" spans="1:7" ht="12.75">
      <c r="A223" s="446"/>
      <c r="B223" s="446" t="s">
        <v>349</v>
      </c>
      <c r="C223" s="446"/>
      <c r="D223" s="507" t="s">
        <v>277</v>
      </c>
      <c r="E223" s="291">
        <v>800</v>
      </c>
      <c r="F223" s="508">
        <v>800</v>
      </c>
      <c r="G223" s="506">
        <f>F223/E223*100</f>
        <v>100</v>
      </c>
    </row>
    <row r="224" spans="1:7" ht="13.5" thickBot="1">
      <c r="A224" s="592"/>
      <c r="B224" s="593" t="s">
        <v>629</v>
      </c>
      <c r="C224" s="509"/>
      <c r="D224" s="510" t="s">
        <v>630</v>
      </c>
      <c r="E224" s="480">
        <f>E223</f>
        <v>800</v>
      </c>
      <c r="F224" s="480">
        <f>F223</f>
        <v>800</v>
      </c>
      <c r="G224" s="512">
        <f>F224/E224*100</f>
        <v>100</v>
      </c>
    </row>
    <row r="225" spans="1:7" ht="26.25" thickBot="1">
      <c r="A225" s="453" t="s">
        <v>351</v>
      </c>
      <c r="B225" s="453"/>
      <c r="C225" s="453"/>
      <c r="D225" s="454" t="s">
        <v>352</v>
      </c>
      <c r="E225" s="455">
        <f>E226+E228+E232+E234+E236</f>
        <v>355000</v>
      </c>
      <c r="F225" s="455">
        <f>F226+F228+F232+F234+F236</f>
        <v>696250</v>
      </c>
      <c r="G225" s="472">
        <f aca="true" t="shared" si="2" ref="G225:G262">F225/E225*100</f>
        <v>196.1267605633803</v>
      </c>
    </row>
    <row r="226" spans="1:7" ht="12.75">
      <c r="A226" s="289"/>
      <c r="B226" s="289" t="s">
        <v>354</v>
      </c>
      <c r="C226" s="289"/>
      <c r="D226" s="290" t="s">
        <v>355</v>
      </c>
      <c r="E226" s="291">
        <v>0</v>
      </c>
      <c r="F226" s="445">
        <v>400000</v>
      </c>
      <c r="G226" s="505"/>
    </row>
    <row r="227" spans="1:7" ht="12.75">
      <c r="A227" s="446"/>
      <c r="B227" s="460" t="s">
        <v>629</v>
      </c>
      <c r="C227" s="461"/>
      <c r="D227" s="457" t="s">
        <v>632</v>
      </c>
      <c r="E227" s="458">
        <f>E226</f>
        <v>0</v>
      </c>
      <c r="F227" s="458">
        <f>F226</f>
        <v>400000</v>
      </c>
      <c r="G227" s="506"/>
    </row>
    <row r="228" spans="1:7" ht="12.75">
      <c r="A228" s="446"/>
      <c r="B228" s="446" t="s">
        <v>353</v>
      </c>
      <c r="C228" s="446"/>
      <c r="D228" s="507" t="s">
        <v>356</v>
      </c>
      <c r="E228" s="291">
        <v>132000</v>
      </c>
      <c r="F228" s="508">
        <f>F229+F230</f>
        <v>92050</v>
      </c>
      <c r="G228" s="506">
        <f t="shared" si="2"/>
        <v>69.73484848484848</v>
      </c>
    </row>
    <row r="229" spans="1:7" ht="12.75">
      <c r="A229" s="446"/>
      <c r="B229" s="460" t="s">
        <v>629</v>
      </c>
      <c r="C229" s="446"/>
      <c r="D229" s="457" t="s">
        <v>630</v>
      </c>
      <c r="E229" s="458">
        <f>E228-E230-E231</f>
        <v>21500</v>
      </c>
      <c r="F229" s="458">
        <v>1050</v>
      </c>
      <c r="G229" s="469">
        <f t="shared" si="2"/>
        <v>4.883720930232558</v>
      </c>
    </row>
    <row r="230" spans="1:7" ht="12.75">
      <c r="A230" s="446"/>
      <c r="B230" s="594"/>
      <c r="C230" s="446"/>
      <c r="D230" s="457" t="s">
        <v>632</v>
      </c>
      <c r="E230" s="458">
        <v>105500</v>
      </c>
      <c r="F230" s="459">
        <v>91000</v>
      </c>
      <c r="G230" s="469">
        <f t="shared" si="2"/>
        <v>86.25592417061611</v>
      </c>
    </row>
    <row r="231" spans="1:7" ht="12.75">
      <c r="A231" s="446"/>
      <c r="B231" s="446"/>
      <c r="C231" s="446"/>
      <c r="D231" s="457" t="s">
        <v>113</v>
      </c>
      <c r="E231" s="458">
        <v>5000</v>
      </c>
      <c r="F231" s="459">
        <v>0</v>
      </c>
      <c r="G231" s="469"/>
    </row>
    <row r="232" spans="1:7" ht="25.5">
      <c r="A232" s="446"/>
      <c r="B232" s="446" t="s">
        <v>357</v>
      </c>
      <c r="C232" s="446"/>
      <c r="D232" s="507" t="s">
        <v>444</v>
      </c>
      <c r="E232" s="291">
        <v>41000</v>
      </c>
      <c r="F232" s="508">
        <v>46000</v>
      </c>
      <c r="G232" s="506">
        <f t="shared" si="2"/>
        <v>112.19512195121952</v>
      </c>
    </row>
    <row r="233" spans="1:7" ht="12.75">
      <c r="A233" s="446"/>
      <c r="B233" s="460" t="s">
        <v>629</v>
      </c>
      <c r="C233" s="461"/>
      <c r="D233" s="457" t="s">
        <v>630</v>
      </c>
      <c r="E233" s="458">
        <f>E232</f>
        <v>41000</v>
      </c>
      <c r="F233" s="459">
        <f>F232</f>
        <v>46000</v>
      </c>
      <c r="G233" s="469">
        <f t="shared" si="2"/>
        <v>112.19512195121952</v>
      </c>
    </row>
    <row r="234" spans="1:7" ht="12.75">
      <c r="A234" s="446"/>
      <c r="B234" s="446" t="s">
        <v>358</v>
      </c>
      <c r="C234" s="446"/>
      <c r="D234" s="507" t="s">
        <v>359</v>
      </c>
      <c r="E234" s="291">
        <v>109000</v>
      </c>
      <c r="F234" s="508">
        <v>115200</v>
      </c>
      <c r="G234" s="506">
        <f t="shared" si="2"/>
        <v>105.68807339449542</v>
      </c>
    </row>
    <row r="235" spans="1:7" ht="12.75">
      <c r="A235" s="446"/>
      <c r="B235" s="460" t="s">
        <v>629</v>
      </c>
      <c r="C235" s="461"/>
      <c r="D235" s="457" t="s">
        <v>630</v>
      </c>
      <c r="E235" s="458">
        <f>E234</f>
        <v>109000</v>
      </c>
      <c r="F235" s="459">
        <f>F234</f>
        <v>115200</v>
      </c>
      <c r="G235" s="469">
        <f t="shared" si="2"/>
        <v>105.68807339449542</v>
      </c>
    </row>
    <row r="236" spans="1:7" ht="12.75">
      <c r="A236" s="446"/>
      <c r="B236" s="446" t="s">
        <v>360</v>
      </c>
      <c r="C236" s="446"/>
      <c r="D236" s="507" t="s">
        <v>277</v>
      </c>
      <c r="E236" s="291">
        <v>73000</v>
      </c>
      <c r="F236" s="508">
        <f>F237+F238+F239</f>
        <v>43000</v>
      </c>
      <c r="G236" s="506">
        <f t="shared" si="2"/>
        <v>58.9041095890411</v>
      </c>
    </row>
    <row r="237" spans="1:7" ht="12.75">
      <c r="A237" s="446"/>
      <c r="B237" s="460" t="s">
        <v>629</v>
      </c>
      <c r="C237" s="446"/>
      <c r="D237" s="457" t="s">
        <v>630</v>
      </c>
      <c r="E237" s="458">
        <f>E236-E238-E239</f>
        <v>62500</v>
      </c>
      <c r="F237" s="459">
        <v>40000</v>
      </c>
      <c r="G237" s="469">
        <f t="shared" si="2"/>
        <v>64</v>
      </c>
    </row>
    <row r="238" spans="1:7" ht="12.75">
      <c r="A238" s="446"/>
      <c r="B238" s="594"/>
      <c r="C238" s="446"/>
      <c r="D238" s="457" t="s">
        <v>632</v>
      </c>
      <c r="E238" s="458">
        <v>6500</v>
      </c>
      <c r="F238" s="459">
        <v>3000</v>
      </c>
      <c r="G238" s="469">
        <f t="shared" si="2"/>
        <v>46.15384615384615</v>
      </c>
    </row>
    <row r="239" spans="1:7" ht="13.5" thickBot="1">
      <c r="A239" s="592"/>
      <c r="B239" s="595"/>
      <c r="C239" s="592"/>
      <c r="D239" s="510" t="s">
        <v>113</v>
      </c>
      <c r="E239" s="511">
        <v>4000</v>
      </c>
      <c r="F239" s="511">
        <v>0</v>
      </c>
      <c r="G239" s="512">
        <f t="shared" si="2"/>
        <v>0</v>
      </c>
    </row>
    <row r="240" spans="1:7" ht="26.25" thickBot="1">
      <c r="A240" s="453" t="s">
        <v>361</v>
      </c>
      <c r="B240" s="453"/>
      <c r="C240" s="453"/>
      <c r="D240" s="454" t="s">
        <v>362</v>
      </c>
      <c r="E240" s="455">
        <f>E241+E251</f>
        <v>505406</v>
      </c>
      <c r="F240" s="455">
        <f>F241+F251</f>
        <v>568977</v>
      </c>
      <c r="G240" s="472">
        <f t="shared" si="2"/>
        <v>112.5782044534493</v>
      </c>
    </row>
    <row r="241" spans="1:7" ht="25.5">
      <c r="A241" s="289"/>
      <c r="B241" s="289" t="s">
        <v>363</v>
      </c>
      <c r="C241" s="289"/>
      <c r="D241" s="290" t="s">
        <v>364</v>
      </c>
      <c r="E241" s="291">
        <f>E242+E243+E244+E245</f>
        <v>491400</v>
      </c>
      <c r="F241" s="508">
        <f>F242+F243+F244+F245</f>
        <v>538977</v>
      </c>
      <c r="G241" s="505">
        <f t="shared" si="2"/>
        <v>109.68192918192918</v>
      </c>
    </row>
    <row r="242" spans="1:8" ht="12.75">
      <c r="A242" s="446"/>
      <c r="B242" s="460" t="s">
        <v>629</v>
      </c>
      <c r="C242" s="461"/>
      <c r="D242" s="457" t="s">
        <v>630</v>
      </c>
      <c r="E242" s="458">
        <v>4500</v>
      </c>
      <c r="F242" s="459">
        <v>0</v>
      </c>
      <c r="G242" s="469">
        <f t="shared" si="2"/>
        <v>0</v>
      </c>
      <c r="H242" s="421"/>
    </row>
    <row r="243" spans="1:7" ht="12.75">
      <c r="A243" s="446"/>
      <c r="B243" s="461"/>
      <c r="C243" s="461"/>
      <c r="D243" s="457" t="s">
        <v>633</v>
      </c>
      <c r="E243" s="458">
        <v>900</v>
      </c>
      <c r="F243" s="459">
        <v>0</v>
      </c>
      <c r="G243" s="469">
        <f t="shared" si="2"/>
        <v>0</v>
      </c>
    </row>
    <row r="244" spans="1:7" ht="12.75">
      <c r="A244" s="446"/>
      <c r="B244" s="461"/>
      <c r="C244" s="461"/>
      <c r="D244" s="457" t="s">
        <v>632</v>
      </c>
      <c r="E244" s="458">
        <v>127000</v>
      </c>
      <c r="F244" s="459">
        <v>195977</v>
      </c>
      <c r="G244" s="469">
        <f t="shared" si="2"/>
        <v>154.31259842519685</v>
      </c>
    </row>
    <row r="245" spans="1:7" ht="12.75">
      <c r="A245" s="446"/>
      <c r="B245" s="461"/>
      <c r="C245" s="461"/>
      <c r="D245" s="457" t="s">
        <v>113</v>
      </c>
      <c r="E245" s="458">
        <v>359000</v>
      </c>
      <c r="F245" s="459">
        <v>343000</v>
      </c>
      <c r="G245" s="469">
        <f t="shared" si="2"/>
        <v>95.54317548746518</v>
      </c>
    </row>
    <row r="246" spans="1:7" ht="12.75" hidden="1">
      <c r="A246" s="446"/>
      <c r="B246" s="446"/>
      <c r="C246" s="446" t="s">
        <v>365</v>
      </c>
      <c r="D246" s="507" t="s">
        <v>366</v>
      </c>
      <c r="E246" s="291">
        <v>359000</v>
      </c>
      <c r="F246" s="508">
        <v>343000</v>
      </c>
      <c r="G246" s="506">
        <f t="shared" si="2"/>
        <v>95.54317548746518</v>
      </c>
    </row>
    <row r="247" spans="1:7" ht="12.75" hidden="1">
      <c r="A247" s="446"/>
      <c r="B247" s="446"/>
      <c r="C247" s="446"/>
      <c r="D247" s="507" t="s">
        <v>598</v>
      </c>
      <c r="E247" s="291">
        <v>7000</v>
      </c>
      <c r="F247" s="508">
        <v>0</v>
      </c>
      <c r="G247" s="506">
        <f t="shared" si="2"/>
        <v>0</v>
      </c>
    </row>
    <row r="248" spans="1:7" ht="12.75" hidden="1">
      <c r="A248" s="446"/>
      <c r="B248" s="446"/>
      <c r="C248" s="446" t="s">
        <v>217</v>
      </c>
      <c r="D248" s="507"/>
      <c r="E248" s="291">
        <f>F248+L248</f>
        <v>11100</v>
      </c>
      <c r="F248" s="508">
        <v>11100</v>
      </c>
      <c r="G248" s="506">
        <f t="shared" si="2"/>
        <v>100</v>
      </c>
    </row>
    <row r="249" spans="1:7" ht="12.75" hidden="1">
      <c r="A249" s="446"/>
      <c r="B249" s="446"/>
      <c r="C249" s="446" t="s">
        <v>219</v>
      </c>
      <c r="D249" s="507" t="s">
        <v>367</v>
      </c>
      <c r="E249" s="291">
        <v>34388</v>
      </c>
      <c r="F249" s="508">
        <v>118605</v>
      </c>
      <c r="G249" s="506">
        <f t="shared" si="2"/>
        <v>344.90229149703384</v>
      </c>
    </row>
    <row r="250" spans="1:8" ht="12.75" hidden="1">
      <c r="A250" s="446"/>
      <c r="B250" s="446"/>
      <c r="C250" s="446" t="s">
        <v>220</v>
      </c>
      <c r="D250" s="507" t="s">
        <v>368</v>
      </c>
      <c r="E250" s="291">
        <v>86235</v>
      </c>
      <c r="F250" s="508">
        <v>66272</v>
      </c>
      <c r="G250" s="506">
        <f t="shared" si="2"/>
        <v>76.8504667478402</v>
      </c>
      <c r="H250" s="421"/>
    </row>
    <row r="251" spans="1:7" ht="25.5">
      <c r="A251" s="446"/>
      <c r="B251" s="446" t="s">
        <v>369</v>
      </c>
      <c r="C251" s="446"/>
      <c r="D251" s="507" t="s">
        <v>370</v>
      </c>
      <c r="E251" s="291">
        <f>E252+E253</f>
        <v>14006</v>
      </c>
      <c r="F251" s="291">
        <f>F252+F253</f>
        <v>30000</v>
      </c>
      <c r="G251" s="506">
        <f t="shared" si="2"/>
        <v>214.19391689276023</v>
      </c>
    </row>
    <row r="252" spans="1:7" ht="12.75">
      <c r="A252" s="446"/>
      <c r="B252" s="460" t="s">
        <v>629</v>
      </c>
      <c r="C252" s="461"/>
      <c r="D252" s="457" t="s">
        <v>630</v>
      </c>
      <c r="E252" s="458">
        <v>13700</v>
      </c>
      <c r="F252" s="459">
        <v>30000</v>
      </c>
      <c r="G252" s="469">
        <f t="shared" si="2"/>
        <v>218.97810218978103</v>
      </c>
    </row>
    <row r="253" spans="1:7" ht="13.5" thickBot="1">
      <c r="A253" s="592"/>
      <c r="B253" s="509"/>
      <c r="C253" s="509"/>
      <c r="D253" s="510" t="s">
        <v>633</v>
      </c>
      <c r="E253" s="480">
        <v>306</v>
      </c>
      <c r="F253" s="511">
        <v>0</v>
      </c>
      <c r="G253" s="512">
        <f t="shared" si="2"/>
        <v>0</v>
      </c>
    </row>
    <row r="254" spans="1:7" ht="13.5" thickBot="1">
      <c r="A254" s="453" t="s">
        <v>371</v>
      </c>
      <c r="B254" s="453"/>
      <c r="C254" s="453"/>
      <c r="D254" s="454" t="s">
        <v>372</v>
      </c>
      <c r="E254" s="455">
        <f>E255+E260</f>
        <v>82140</v>
      </c>
      <c r="F254" s="455">
        <f>F255+F260</f>
        <v>275000</v>
      </c>
      <c r="G254" s="472">
        <f t="shared" si="2"/>
        <v>334.7942537131726</v>
      </c>
    </row>
    <row r="255" spans="1:7" ht="25.5">
      <c r="A255" s="289"/>
      <c r="B255" s="289" t="s">
        <v>373</v>
      </c>
      <c r="C255" s="289"/>
      <c r="D255" s="290" t="s">
        <v>374</v>
      </c>
      <c r="E255" s="291">
        <f>E256+E257+E258+E259</f>
        <v>82140</v>
      </c>
      <c r="F255" s="508">
        <f>F256+F257+F258+F259</f>
        <v>270000</v>
      </c>
      <c r="G255" s="505">
        <f t="shared" si="2"/>
        <v>328.7070854638422</v>
      </c>
    </row>
    <row r="256" spans="1:7" ht="12.75">
      <c r="A256" s="289"/>
      <c r="B256" s="525" t="s">
        <v>629</v>
      </c>
      <c r="C256" s="526"/>
      <c r="D256" s="527" t="s">
        <v>630</v>
      </c>
      <c r="E256" s="458">
        <v>11000</v>
      </c>
      <c r="F256" s="528">
        <v>0</v>
      </c>
      <c r="G256" s="469">
        <f t="shared" si="2"/>
        <v>0</v>
      </c>
    </row>
    <row r="257" spans="1:7" ht="12.75">
      <c r="A257" s="289"/>
      <c r="B257" s="526"/>
      <c r="C257" s="526"/>
      <c r="D257" s="527" t="s">
        <v>633</v>
      </c>
      <c r="E257" s="458">
        <v>240</v>
      </c>
      <c r="F257" s="528">
        <v>0</v>
      </c>
      <c r="G257" s="469">
        <f t="shared" si="2"/>
        <v>0</v>
      </c>
    </row>
    <row r="258" spans="1:7" ht="12.75">
      <c r="A258" s="289"/>
      <c r="B258" s="526"/>
      <c r="C258" s="526"/>
      <c r="D258" s="527" t="s">
        <v>632</v>
      </c>
      <c r="E258" s="458">
        <v>7900</v>
      </c>
      <c r="F258" s="528">
        <v>200000</v>
      </c>
      <c r="G258" s="469">
        <f t="shared" si="2"/>
        <v>2531.6455696202534</v>
      </c>
    </row>
    <row r="259" spans="1:7" ht="12.75">
      <c r="A259" s="289"/>
      <c r="B259" s="526"/>
      <c r="C259" s="526"/>
      <c r="D259" s="527" t="s">
        <v>113</v>
      </c>
      <c r="E259" s="458">
        <v>63000</v>
      </c>
      <c r="F259" s="528">
        <v>70000</v>
      </c>
      <c r="G259" s="469">
        <f t="shared" si="2"/>
        <v>111.11111111111111</v>
      </c>
    </row>
    <row r="260" spans="1:7" ht="12.75">
      <c r="A260" s="289"/>
      <c r="B260" s="289" t="s">
        <v>616</v>
      </c>
      <c r="C260" s="289"/>
      <c r="D260" s="290" t="s">
        <v>277</v>
      </c>
      <c r="E260" s="291">
        <v>0</v>
      </c>
      <c r="F260" s="445">
        <v>5000</v>
      </c>
      <c r="G260" s="506"/>
    </row>
    <row r="261" spans="1:7" ht="13.5" thickBot="1">
      <c r="A261" s="289"/>
      <c r="B261" s="526" t="s">
        <v>640</v>
      </c>
      <c r="C261" s="596"/>
      <c r="D261" s="597" t="s">
        <v>630</v>
      </c>
      <c r="E261" s="574">
        <f>E260</f>
        <v>0</v>
      </c>
      <c r="F261" s="574">
        <f>F260</f>
        <v>5000</v>
      </c>
      <c r="G261" s="469"/>
    </row>
    <row r="262" spans="1:7" ht="13.5" thickBot="1">
      <c r="A262" s="753" t="s">
        <v>109</v>
      </c>
      <c r="B262" s="754"/>
      <c r="C262" s="754"/>
      <c r="D262" s="755"/>
      <c r="E262" s="598">
        <f>E254+E240+E225+E215+E200+E192+E170+E166+E161+E149+E123+E118+E81+E68+E57+E39+E26+E10</f>
        <v>8628386.84</v>
      </c>
      <c r="F262" s="598">
        <f>F254+F240+F225+F215+F200+F192+F170+F166+F161+F149+F123+F118+F81+F68+F57+F39+F26+F10</f>
        <v>11420699.35</v>
      </c>
      <c r="G262" s="599">
        <f t="shared" si="2"/>
        <v>132.3619300082285</v>
      </c>
    </row>
    <row r="263" spans="4:7" ht="12.75" hidden="1">
      <c r="D263" s="52" t="s">
        <v>594</v>
      </c>
      <c r="E263" s="76">
        <f>PWD!E128</f>
        <v>8079884</v>
      </c>
      <c r="F263" s="76">
        <f>2!E165</f>
        <v>11420699.35</v>
      </c>
      <c r="G263" s="470"/>
    </row>
    <row r="264" spans="1:7" ht="12.75" hidden="1">
      <c r="A264" s="57"/>
      <c r="D264" s="52" t="s">
        <v>561</v>
      </c>
      <c r="E264" s="76">
        <f>E263-E262</f>
        <v>-548502.8399999999</v>
      </c>
      <c r="F264" s="76">
        <f>F262-F263</f>
        <v>0</v>
      </c>
      <c r="G264" s="470"/>
    </row>
    <row r="265" spans="4:7" ht="12.75" hidden="1">
      <c r="D265" s="52" t="s">
        <v>595</v>
      </c>
      <c r="E265" s="76" t="e">
        <f>#REF!</f>
        <v>#REF!</v>
      </c>
      <c r="G265" s="470"/>
    </row>
    <row r="266" spans="4:7" ht="12.75" hidden="1">
      <c r="D266" s="2" t="s">
        <v>596</v>
      </c>
      <c r="E266" s="76" t="e">
        <f>#REF!</f>
        <v>#REF!</v>
      </c>
      <c r="G266" s="470"/>
    </row>
    <row r="267" spans="4:7" ht="12.75" hidden="1">
      <c r="D267" s="2" t="s">
        <v>625</v>
      </c>
      <c r="E267" s="76" t="e">
        <f>E264+E265-E266</f>
        <v>#REF!</v>
      </c>
      <c r="G267" s="470"/>
    </row>
    <row r="268" spans="4:7" ht="12.75" hidden="1">
      <c r="D268" s="2" t="s">
        <v>652</v>
      </c>
      <c r="E268" s="76">
        <f>'13'!E18</f>
        <v>443125</v>
      </c>
      <c r="G268" s="470"/>
    </row>
    <row r="269" spans="4:7" ht="12.75" hidden="1">
      <c r="D269" s="2" t="s">
        <v>464</v>
      </c>
      <c r="E269" s="76" t="e">
        <f>E267+E268</f>
        <v>#REF!</v>
      </c>
      <c r="G269" s="470"/>
    </row>
    <row r="270" spans="4:7" ht="12.75" hidden="1">
      <c r="D270" s="2" t="s">
        <v>653</v>
      </c>
      <c r="E270" s="76" t="e">
        <f>E267+E268-E269</f>
        <v>#REF!</v>
      </c>
      <c r="G270" s="470"/>
    </row>
    <row r="271" spans="4:7" ht="29.25" customHeight="1" hidden="1">
      <c r="D271" s="2" t="s">
        <v>641</v>
      </c>
      <c r="G271" s="470"/>
    </row>
    <row r="272" spans="4:7" ht="12.75" hidden="1">
      <c r="D272" s="463" t="s">
        <v>630</v>
      </c>
      <c r="E272" s="76">
        <f>E261+E256+E252+E242+E237+E235+E233+E229+E224+E222+E220+E217+E214+E211+E209+E207+E205+E202+E197+E194+E191+E189+E186+E183+E179+E176+E172+E151+E148+E146+E129+E127+E125+E122+E116+E114+E90+E88+E83+E76+E73+E70+E59+E50+E41+E31+E28+E24+E21+E16+E12</f>
        <v>4031385</v>
      </c>
      <c r="F272" s="76">
        <f>F261+F256+F252+F242+F237+F235+F233+F229+F224+F222+F220+F217+F214+F211+F209+F207+F205+F202+F197+F194+F191+F189+F186+F183+F179+F176+F172+F151+F148+F146+F129+F127+F125+F122+F116+F114+F90+F88+F83+F76+F73+F70+F59+F50+F41+F31+F28+F24+F21+F16+F12-F169</f>
        <v>4026740</v>
      </c>
      <c r="G272" s="470"/>
    </row>
    <row r="273" spans="4:7" ht="12.75" hidden="1">
      <c r="D273" s="463" t="s">
        <v>633</v>
      </c>
      <c r="E273" s="76">
        <f>E257+E253+E243+E218+E212+E203+E198+E195+E187+E184+E180+E177+E173+E152+E130+E120+E91+E86+E84+E60+E51+E42+E32+E25</f>
        <v>3384888</v>
      </c>
      <c r="F273" s="76">
        <f>F257+F253+F243+F218+F212+F203+F198+F195+F187+F184+F180+F177+F173+F152+F130+F120+F91+F86+F84+F60+F51+F42+F32+F25</f>
        <v>3622918</v>
      </c>
      <c r="G273" s="470"/>
    </row>
    <row r="274" spans="4:7" ht="12.75" hidden="1">
      <c r="D274" s="463" t="s">
        <v>632</v>
      </c>
      <c r="E274" s="76">
        <f>E258+E244+E238+E230+E227+E181+E174+E131+E77+E61+E52+E43+E33+E17+E92</f>
        <v>776348.84</v>
      </c>
      <c r="F274" s="76">
        <f>F258+F244+F238+F230+F227+F181+F174+F131+F77+F61+F52+F43+F33+F17+F169</f>
        <v>3178041.35</v>
      </c>
      <c r="G274" s="470"/>
    </row>
    <row r="275" spans="4:7" ht="12.75" hidden="1">
      <c r="D275" s="463" t="s">
        <v>113</v>
      </c>
      <c r="E275" s="76">
        <f>E259+E245+E239+E231+E199+E44</f>
        <v>433765</v>
      </c>
      <c r="F275" s="76">
        <f>F259+F245+F239+F231+F199+F44</f>
        <v>418000</v>
      </c>
      <c r="G275" s="470"/>
    </row>
    <row r="276" spans="4:6" ht="12.75" hidden="1">
      <c r="D276" s="57" t="s">
        <v>639</v>
      </c>
      <c r="E276" s="76">
        <f>E163</f>
        <v>2000</v>
      </c>
      <c r="F276" s="76">
        <f>F163</f>
        <v>75000</v>
      </c>
    </row>
    <row r="277" spans="4:6" ht="12.75" hidden="1">
      <c r="D277" s="2" t="s">
        <v>642</v>
      </c>
      <c r="E277" s="76">
        <f>E167</f>
        <v>0</v>
      </c>
      <c r="F277" s="76">
        <f>F167</f>
        <v>100000</v>
      </c>
    </row>
    <row r="278" spans="5:6" ht="12.75" hidden="1">
      <c r="E278" s="420">
        <f>SUM(E272:E277)</f>
        <v>8628386.84</v>
      </c>
      <c r="F278" s="420">
        <f>SUM(F272:F277)</f>
        <v>11420699.35</v>
      </c>
    </row>
    <row r="279" spans="5:6" ht="12.75" hidden="1">
      <c r="E279" s="76">
        <f>E262-E278</f>
        <v>0</v>
      </c>
      <c r="F279" s="76">
        <f>F262-F278</f>
        <v>0</v>
      </c>
    </row>
    <row r="280" ht="12.75" hidden="1"/>
  </sheetData>
  <mergeCells count="8">
    <mergeCell ref="G6:G8"/>
    <mergeCell ref="E6:E8"/>
    <mergeCell ref="A262:D262"/>
    <mergeCell ref="F6:F8"/>
    <mergeCell ref="A6:A8"/>
    <mergeCell ref="B6:B8"/>
    <mergeCell ref="C6:C8"/>
    <mergeCell ref="D6:D8"/>
  </mergeCells>
  <printOptions/>
  <pageMargins left="0.75" right="0.53" top="0.47" bottom="0.41" header="0.29" footer="0.37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39"/>
  <sheetViews>
    <sheetView zoomScale="90" zoomScaleNormal="90" workbookViewId="0" topLeftCell="A1">
      <pane xSplit="4" ySplit="7" topLeftCell="E7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154" sqref="L154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5.625" style="2" hidden="1" customWidth="1"/>
    <col min="4" max="4" width="32.875" style="2" customWidth="1"/>
    <col min="5" max="8" width="11.625" style="76" customWidth="1"/>
    <col min="9" max="11" width="10.75390625" style="76" customWidth="1"/>
    <col min="12" max="12" width="11.75390625" style="76" customWidth="1"/>
    <col min="13" max="13" width="9.625" style="520" bestFit="1" customWidth="1"/>
    <col min="14" max="14" width="13.125" style="520" customWidth="1"/>
    <col min="15" max="16384" width="9.125" style="520" customWidth="1"/>
  </cols>
  <sheetData>
    <row r="1" spans="1:12" ht="26.25">
      <c r="A1" s="600" t="s">
        <v>446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</row>
    <row r="2" spans="1:7" ht="7.5" customHeight="1">
      <c r="A2" s="4"/>
      <c r="B2" s="4"/>
      <c r="C2" s="4"/>
      <c r="D2" s="4"/>
      <c r="E2" s="73"/>
      <c r="F2" s="73"/>
      <c r="G2" s="73"/>
    </row>
    <row r="3" spans="1:12" ht="11.25" customHeight="1" thickBot="1">
      <c r="A3" s="48"/>
      <c r="B3" s="48"/>
      <c r="C3" s="48"/>
      <c r="D3" s="48"/>
      <c r="E3" s="74"/>
      <c r="F3" s="74"/>
      <c r="H3" s="77"/>
      <c r="I3" s="77"/>
      <c r="J3" s="77"/>
      <c r="K3" s="77"/>
      <c r="L3" s="78" t="s">
        <v>59</v>
      </c>
    </row>
    <row r="4" spans="1:12" s="122" customFormat="1" ht="18.75" customHeight="1">
      <c r="A4" s="542" t="s">
        <v>2</v>
      </c>
      <c r="B4" s="631" t="s">
        <v>3</v>
      </c>
      <c r="C4" s="631" t="s">
        <v>133</v>
      </c>
      <c r="D4" s="631" t="s">
        <v>19</v>
      </c>
      <c r="E4" s="601" t="s">
        <v>168</v>
      </c>
      <c r="F4" s="601" t="s">
        <v>84</v>
      </c>
      <c r="G4" s="601"/>
      <c r="H4" s="601"/>
      <c r="I4" s="601"/>
      <c r="J4" s="601"/>
      <c r="K4" s="601"/>
      <c r="L4" s="634"/>
    </row>
    <row r="5" spans="1:12" s="122" customFormat="1" ht="20.25" customHeight="1">
      <c r="A5" s="543"/>
      <c r="B5" s="632"/>
      <c r="C5" s="632"/>
      <c r="D5" s="632"/>
      <c r="E5" s="629"/>
      <c r="F5" s="629" t="s">
        <v>38</v>
      </c>
      <c r="G5" s="629" t="s">
        <v>6</v>
      </c>
      <c r="H5" s="629"/>
      <c r="I5" s="629"/>
      <c r="J5" s="629"/>
      <c r="K5" s="629"/>
      <c r="L5" s="630" t="s">
        <v>41</v>
      </c>
    </row>
    <row r="6" spans="1:12" s="122" customFormat="1" ht="63.75">
      <c r="A6" s="543"/>
      <c r="B6" s="632"/>
      <c r="C6" s="632"/>
      <c r="D6" s="632"/>
      <c r="E6" s="629"/>
      <c r="F6" s="629"/>
      <c r="G6" s="70" t="s">
        <v>465</v>
      </c>
      <c r="H6" s="70" t="s">
        <v>466</v>
      </c>
      <c r="I6" s="70" t="s">
        <v>108</v>
      </c>
      <c r="J6" s="70" t="s">
        <v>135</v>
      </c>
      <c r="K6" s="70" t="s">
        <v>110</v>
      </c>
      <c r="L6" s="630"/>
    </row>
    <row r="7" spans="1:12" s="122" customFormat="1" ht="6" customHeight="1" thickBot="1">
      <c r="A7" s="175">
        <v>1</v>
      </c>
      <c r="B7" s="176">
        <v>2</v>
      </c>
      <c r="C7" s="176">
        <v>3</v>
      </c>
      <c r="D7" s="176">
        <v>4</v>
      </c>
      <c r="E7" s="177">
        <v>5</v>
      </c>
      <c r="F7" s="177">
        <v>6</v>
      </c>
      <c r="G7" s="177">
        <v>7</v>
      </c>
      <c r="H7" s="177">
        <v>8</v>
      </c>
      <c r="I7" s="177">
        <v>9</v>
      </c>
      <c r="J7" s="177">
        <v>10</v>
      </c>
      <c r="K7" s="177">
        <v>11</v>
      </c>
      <c r="L7" s="178">
        <v>12</v>
      </c>
    </row>
    <row r="8" spans="1:12" s="521" customFormat="1" ht="13.5" thickBot="1">
      <c r="A8" s="95" t="s">
        <v>203</v>
      </c>
      <c r="B8" s="95"/>
      <c r="C8" s="95"/>
      <c r="D8" s="96" t="s">
        <v>202</v>
      </c>
      <c r="E8" s="97">
        <f>E9+E12+E15</f>
        <v>70700</v>
      </c>
      <c r="F8" s="97">
        <f aca="true" t="shared" si="0" ref="F8:L8">F9+F12+F15</f>
        <v>35700</v>
      </c>
      <c r="G8" s="97">
        <f t="shared" si="0"/>
        <v>0</v>
      </c>
      <c r="H8" s="97">
        <f t="shared" si="0"/>
        <v>0</v>
      </c>
      <c r="I8" s="97">
        <f t="shared" si="0"/>
        <v>0</v>
      </c>
      <c r="J8" s="97">
        <f t="shared" si="0"/>
        <v>0</v>
      </c>
      <c r="K8" s="97">
        <f t="shared" si="0"/>
        <v>0</v>
      </c>
      <c r="L8" s="97">
        <f t="shared" si="0"/>
        <v>35000</v>
      </c>
    </row>
    <row r="9" spans="1:12" s="122" customFormat="1" ht="12.75">
      <c r="A9" s="72"/>
      <c r="B9" s="72" t="s">
        <v>204</v>
      </c>
      <c r="C9" s="72"/>
      <c r="D9" s="71" t="s">
        <v>205</v>
      </c>
      <c r="E9" s="75">
        <f>E10+E11</f>
        <v>8000</v>
      </c>
      <c r="F9" s="75">
        <f aca="true" t="shared" si="1" ref="F9:L9">F10+F11</f>
        <v>8000</v>
      </c>
      <c r="G9" s="75">
        <f t="shared" si="1"/>
        <v>0</v>
      </c>
      <c r="H9" s="75">
        <f t="shared" si="1"/>
        <v>0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5">
        <f t="shared" si="1"/>
        <v>0</v>
      </c>
    </row>
    <row r="10" spans="1:12" s="122" customFormat="1" ht="12.75" hidden="1">
      <c r="A10" s="447"/>
      <c r="B10" s="447"/>
      <c r="C10" s="447" t="s">
        <v>206</v>
      </c>
      <c r="D10" s="448" t="s">
        <v>205</v>
      </c>
      <c r="E10" s="451">
        <f>F10+L10</f>
        <v>5000</v>
      </c>
      <c r="F10" s="485">
        <v>5000</v>
      </c>
      <c r="G10" s="485"/>
      <c r="H10" s="485"/>
      <c r="I10" s="485"/>
      <c r="J10" s="485"/>
      <c r="K10" s="485"/>
      <c r="L10" s="485"/>
    </row>
    <row r="11" spans="1:12" s="122" customFormat="1" ht="12.75" hidden="1">
      <c r="A11" s="447"/>
      <c r="B11" s="447"/>
      <c r="C11" s="447" t="s">
        <v>207</v>
      </c>
      <c r="D11" s="448" t="s">
        <v>205</v>
      </c>
      <c r="E11" s="451">
        <f>F11+L11</f>
        <v>3000</v>
      </c>
      <c r="F11" s="485">
        <v>3000</v>
      </c>
      <c r="G11" s="485"/>
      <c r="H11" s="485"/>
      <c r="I11" s="485"/>
      <c r="J11" s="485"/>
      <c r="K11" s="485"/>
      <c r="L11" s="485"/>
    </row>
    <row r="12" spans="1:12" s="122" customFormat="1" ht="25.5">
      <c r="A12" s="72"/>
      <c r="B12" s="72" t="s">
        <v>208</v>
      </c>
      <c r="C12" s="72"/>
      <c r="D12" s="290" t="s">
        <v>667</v>
      </c>
      <c r="E12" s="81">
        <f>E13+E14</f>
        <v>50000</v>
      </c>
      <c r="F12" s="81">
        <f aca="true" t="shared" si="2" ref="F12:K12">F13+F14</f>
        <v>15000</v>
      </c>
      <c r="G12" s="81">
        <f t="shared" si="2"/>
        <v>0</v>
      </c>
      <c r="H12" s="81">
        <f t="shared" si="2"/>
        <v>0</v>
      </c>
      <c r="I12" s="81">
        <f t="shared" si="2"/>
        <v>0</v>
      </c>
      <c r="J12" s="81">
        <f t="shared" si="2"/>
        <v>0</v>
      </c>
      <c r="K12" s="81">
        <f t="shared" si="2"/>
        <v>0</v>
      </c>
      <c r="L12" s="81">
        <f>L13+L14</f>
        <v>35000</v>
      </c>
    </row>
    <row r="13" spans="1:12" s="122" customFormat="1" ht="12.75" hidden="1">
      <c r="A13" s="447"/>
      <c r="B13" s="447"/>
      <c r="C13" s="447" t="s">
        <v>207</v>
      </c>
      <c r="D13" s="448" t="s">
        <v>262</v>
      </c>
      <c r="E13" s="451">
        <f>F13+L13</f>
        <v>15000</v>
      </c>
      <c r="F13" s="485">
        <v>15000</v>
      </c>
      <c r="G13" s="485"/>
      <c r="H13" s="485"/>
      <c r="I13" s="485"/>
      <c r="J13" s="485"/>
      <c r="K13" s="485"/>
      <c r="L13" s="485"/>
    </row>
    <row r="14" spans="1:12" s="122" customFormat="1" ht="25.5" hidden="1">
      <c r="A14" s="447"/>
      <c r="B14" s="447"/>
      <c r="C14" s="447" t="s">
        <v>217</v>
      </c>
      <c r="D14" s="448" t="s">
        <v>290</v>
      </c>
      <c r="E14" s="451">
        <f>F14+L14</f>
        <v>35000</v>
      </c>
      <c r="F14" s="485"/>
      <c r="G14" s="485"/>
      <c r="H14" s="485"/>
      <c r="I14" s="485"/>
      <c r="J14" s="485"/>
      <c r="K14" s="485"/>
      <c r="L14" s="485">
        <v>35000</v>
      </c>
    </row>
    <row r="15" spans="1:12" s="122" customFormat="1" ht="13.5" thickBot="1">
      <c r="A15" s="72"/>
      <c r="B15" s="72" t="s">
        <v>209</v>
      </c>
      <c r="C15" s="72"/>
      <c r="D15" s="71" t="s">
        <v>210</v>
      </c>
      <c r="E15" s="81">
        <f>E16</f>
        <v>12700</v>
      </c>
      <c r="F15" s="81">
        <f aca="true" t="shared" si="3" ref="F15:L15">F16</f>
        <v>12700</v>
      </c>
      <c r="G15" s="81">
        <f t="shared" si="3"/>
        <v>0</v>
      </c>
      <c r="H15" s="81">
        <f t="shared" si="3"/>
        <v>0</v>
      </c>
      <c r="I15" s="81">
        <f t="shared" si="3"/>
        <v>0</v>
      </c>
      <c r="J15" s="81">
        <f t="shared" si="3"/>
        <v>0</v>
      </c>
      <c r="K15" s="81">
        <f t="shared" si="3"/>
        <v>0</v>
      </c>
      <c r="L15" s="81">
        <f t="shared" si="3"/>
        <v>0</v>
      </c>
    </row>
    <row r="16" spans="1:12" s="122" customFormat="1" ht="13.5" hidden="1" thickBot="1">
      <c r="A16" s="465"/>
      <c r="B16" s="465"/>
      <c r="C16" s="465" t="s">
        <v>206</v>
      </c>
      <c r="D16" s="466" t="s">
        <v>299</v>
      </c>
      <c r="E16" s="452">
        <f>F16+L16</f>
        <v>12700</v>
      </c>
      <c r="F16" s="486">
        <v>12700</v>
      </c>
      <c r="G16" s="486"/>
      <c r="H16" s="486"/>
      <c r="I16" s="486"/>
      <c r="J16" s="486"/>
      <c r="K16" s="486"/>
      <c r="L16" s="486"/>
    </row>
    <row r="17" spans="1:12" s="521" customFormat="1" ht="13.5" thickBot="1">
      <c r="A17" s="95" t="s">
        <v>212</v>
      </c>
      <c r="B17" s="95"/>
      <c r="C17" s="95"/>
      <c r="D17" s="96" t="s">
        <v>213</v>
      </c>
      <c r="E17" s="97">
        <f>E18+E20</f>
        <v>1175448.35</v>
      </c>
      <c r="F17" s="97">
        <f aca="true" t="shared" si="4" ref="F17:L17">F18+F20</f>
        <v>171000</v>
      </c>
      <c r="G17" s="97">
        <f t="shared" si="4"/>
        <v>0</v>
      </c>
      <c r="H17" s="97">
        <f t="shared" si="4"/>
        <v>0</v>
      </c>
      <c r="I17" s="97">
        <f t="shared" si="4"/>
        <v>0</v>
      </c>
      <c r="J17" s="97">
        <f t="shared" si="4"/>
        <v>0</v>
      </c>
      <c r="K17" s="97">
        <f t="shared" si="4"/>
        <v>0</v>
      </c>
      <c r="L17" s="97">
        <f t="shared" si="4"/>
        <v>1004448.35</v>
      </c>
    </row>
    <row r="18" spans="1:12" s="122" customFormat="1" ht="12.75">
      <c r="A18" s="72"/>
      <c r="B18" s="72" t="s">
        <v>211</v>
      </c>
      <c r="C18" s="72"/>
      <c r="D18" s="71" t="s">
        <v>214</v>
      </c>
      <c r="E18" s="81">
        <f>E19</f>
        <v>30000</v>
      </c>
      <c r="F18" s="81">
        <f aca="true" t="shared" si="5" ref="F18:L18">F19</f>
        <v>30000</v>
      </c>
      <c r="G18" s="81">
        <f t="shared" si="5"/>
        <v>0</v>
      </c>
      <c r="H18" s="81">
        <f t="shared" si="5"/>
        <v>0</v>
      </c>
      <c r="I18" s="81">
        <f t="shared" si="5"/>
        <v>0</v>
      </c>
      <c r="J18" s="81">
        <f t="shared" si="5"/>
        <v>0</v>
      </c>
      <c r="K18" s="81">
        <f t="shared" si="5"/>
        <v>0</v>
      </c>
      <c r="L18" s="81">
        <f t="shared" si="5"/>
        <v>0</v>
      </c>
    </row>
    <row r="19" spans="1:12" s="122" customFormat="1" ht="12.75" hidden="1">
      <c r="A19" s="72"/>
      <c r="B19" s="72"/>
      <c r="C19" s="72" t="s">
        <v>206</v>
      </c>
      <c r="D19" s="71" t="s">
        <v>265</v>
      </c>
      <c r="E19" s="81">
        <f>F19+L19</f>
        <v>30000</v>
      </c>
      <c r="F19" s="75">
        <v>30000</v>
      </c>
      <c r="G19" s="75"/>
      <c r="H19" s="75"/>
      <c r="I19" s="75"/>
      <c r="J19" s="75"/>
      <c r="K19" s="75"/>
      <c r="L19" s="75"/>
    </row>
    <row r="20" spans="1:14" s="122" customFormat="1" ht="13.5" thickBot="1">
      <c r="A20" s="72"/>
      <c r="B20" s="72" t="s">
        <v>215</v>
      </c>
      <c r="C20" s="72"/>
      <c r="D20" s="71" t="s">
        <v>216</v>
      </c>
      <c r="E20" s="81">
        <f>SUM(E21:E25)</f>
        <v>1145448.35</v>
      </c>
      <c r="F20" s="81">
        <f aca="true" t="shared" si="6" ref="F20:L20">SUM(F21:F25)</f>
        <v>141000</v>
      </c>
      <c r="G20" s="81">
        <f t="shared" si="6"/>
        <v>0</v>
      </c>
      <c r="H20" s="81">
        <f t="shared" si="6"/>
        <v>0</v>
      </c>
      <c r="I20" s="81">
        <f t="shared" si="6"/>
        <v>0</v>
      </c>
      <c r="J20" s="81">
        <f t="shared" si="6"/>
        <v>0</v>
      </c>
      <c r="K20" s="81">
        <f t="shared" si="6"/>
        <v>0</v>
      </c>
      <c r="L20" s="81">
        <f t="shared" si="6"/>
        <v>1004448.35</v>
      </c>
      <c r="M20" s="522"/>
      <c r="N20" s="522"/>
    </row>
    <row r="21" spans="1:13" s="122" customFormat="1" ht="13.5" hidden="1" thickBot="1">
      <c r="A21" s="72"/>
      <c r="B21" s="72"/>
      <c r="C21" s="72" t="s">
        <v>207</v>
      </c>
      <c r="D21" s="71" t="s">
        <v>216</v>
      </c>
      <c r="E21" s="81">
        <f>F21+L21</f>
        <v>98000</v>
      </c>
      <c r="F21" s="75">
        <v>98000</v>
      </c>
      <c r="G21" s="75"/>
      <c r="H21" s="75"/>
      <c r="I21" s="75"/>
      <c r="J21" s="75"/>
      <c r="K21" s="75"/>
      <c r="L21" s="75"/>
      <c r="M21" s="522">
        <f>4!E16</f>
        <v>1004448</v>
      </c>
    </row>
    <row r="22" spans="1:12" s="122" customFormat="1" ht="13.5" hidden="1" thickBot="1">
      <c r="A22" s="72"/>
      <c r="B22" s="72"/>
      <c r="C22" s="72" t="s">
        <v>206</v>
      </c>
      <c r="D22" s="71" t="s">
        <v>216</v>
      </c>
      <c r="E22" s="81">
        <f>F22+L22</f>
        <v>43000</v>
      </c>
      <c r="F22" s="75">
        <v>43000</v>
      </c>
      <c r="G22" s="75"/>
      <c r="H22" s="75"/>
      <c r="I22" s="75"/>
      <c r="J22" s="75"/>
      <c r="K22" s="75"/>
      <c r="L22" s="75"/>
    </row>
    <row r="23" spans="1:13" s="122" customFormat="1" ht="13.5" hidden="1" thickBot="1">
      <c r="A23" s="82"/>
      <c r="B23" s="82"/>
      <c r="C23" s="82" t="s">
        <v>232</v>
      </c>
      <c r="D23" s="83" t="s">
        <v>216</v>
      </c>
      <c r="E23" s="84">
        <f>F23+L23</f>
        <v>312451</v>
      </c>
      <c r="F23" s="79"/>
      <c r="G23" s="79"/>
      <c r="H23" s="79"/>
      <c r="I23" s="79"/>
      <c r="J23" s="79"/>
      <c r="K23" s="79"/>
      <c r="L23" s="79">
        <v>312451</v>
      </c>
      <c r="M23" s="122" t="s">
        <v>609</v>
      </c>
    </row>
    <row r="24" spans="1:12" s="122" customFormat="1" ht="13.5" hidden="1" thickBot="1">
      <c r="A24" s="82"/>
      <c r="B24" s="82"/>
      <c r="C24" s="82" t="s">
        <v>219</v>
      </c>
      <c r="D24" s="83" t="s">
        <v>216</v>
      </c>
      <c r="E24" s="84">
        <f>F24+L24</f>
        <v>691997</v>
      </c>
      <c r="F24" s="79"/>
      <c r="G24" s="79"/>
      <c r="H24" s="79"/>
      <c r="I24" s="79"/>
      <c r="J24" s="79"/>
      <c r="K24" s="79"/>
      <c r="L24" s="79">
        <v>691997</v>
      </c>
    </row>
    <row r="25" spans="1:12" s="122" customFormat="1" ht="13.5" hidden="1" thickBot="1">
      <c r="A25" s="285"/>
      <c r="B25" s="285"/>
      <c r="C25" s="285" t="s">
        <v>220</v>
      </c>
      <c r="D25" s="286" t="s">
        <v>216</v>
      </c>
      <c r="E25" s="287">
        <f>F25+L25</f>
        <v>0.34999999997671694</v>
      </c>
      <c r="F25" s="288"/>
      <c r="G25" s="288"/>
      <c r="H25" s="288"/>
      <c r="I25" s="288"/>
      <c r="J25" s="288"/>
      <c r="K25" s="288"/>
      <c r="L25" s="288">
        <f>312451.35-L23</f>
        <v>0.34999999997671694</v>
      </c>
    </row>
    <row r="26" spans="1:12" s="521" customFormat="1" ht="13.5" thickBot="1">
      <c r="A26" s="95" t="s">
        <v>221</v>
      </c>
      <c r="B26" s="95"/>
      <c r="C26" s="95"/>
      <c r="D26" s="96" t="s">
        <v>222</v>
      </c>
      <c r="E26" s="97">
        <f>E27+E32</f>
        <v>126670</v>
      </c>
      <c r="F26" s="97">
        <f aca="true" t="shared" si="7" ref="F26:L26">F27+F32</f>
        <v>76670</v>
      </c>
      <c r="G26" s="97">
        <f t="shared" si="7"/>
        <v>0</v>
      </c>
      <c r="H26" s="97">
        <f t="shared" si="7"/>
        <v>0</v>
      </c>
      <c r="I26" s="97">
        <f t="shared" si="7"/>
        <v>0</v>
      </c>
      <c r="J26" s="97">
        <f t="shared" si="7"/>
        <v>0</v>
      </c>
      <c r="K26" s="97">
        <f t="shared" si="7"/>
        <v>0</v>
      </c>
      <c r="L26" s="97">
        <f t="shared" si="7"/>
        <v>50000</v>
      </c>
    </row>
    <row r="27" spans="1:12" s="122" customFormat="1" ht="25.5">
      <c r="A27" s="72"/>
      <c r="B27" s="72" t="s">
        <v>223</v>
      </c>
      <c r="C27" s="72"/>
      <c r="D27" s="71" t="s">
        <v>225</v>
      </c>
      <c r="E27" s="81">
        <f>E28+E30+E31+E29</f>
        <v>54670</v>
      </c>
      <c r="F27" s="81">
        <f aca="true" t="shared" si="8" ref="F27:L27">F28+F30+F31+F29</f>
        <v>54670</v>
      </c>
      <c r="G27" s="81">
        <f t="shared" si="8"/>
        <v>0</v>
      </c>
      <c r="H27" s="81">
        <f t="shared" si="8"/>
        <v>0</v>
      </c>
      <c r="I27" s="81">
        <f t="shared" si="8"/>
        <v>0</v>
      </c>
      <c r="J27" s="81">
        <f t="shared" si="8"/>
        <v>0</v>
      </c>
      <c r="K27" s="81">
        <f t="shared" si="8"/>
        <v>0</v>
      </c>
      <c r="L27" s="81">
        <f t="shared" si="8"/>
        <v>0</v>
      </c>
    </row>
    <row r="28" spans="1:12" s="122" customFormat="1" ht="12.75" hidden="1">
      <c r="A28" s="447"/>
      <c r="B28" s="447"/>
      <c r="C28" s="447" t="s">
        <v>224</v>
      </c>
      <c r="D28" s="448" t="s">
        <v>293</v>
      </c>
      <c r="E28" s="451">
        <f>F28+L28</f>
        <v>10000</v>
      </c>
      <c r="F28" s="485">
        <v>10000</v>
      </c>
      <c r="G28" s="485"/>
      <c r="H28" s="485"/>
      <c r="I28" s="485"/>
      <c r="J28" s="485"/>
      <c r="K28" s="485"/>
      <c r="L28" s="485"/>
    </row>
    <row r="29" spans="1:12" s="122" customFormat="1" ht="12.75" hidden="1">
      <c r="A29" s="447"/>
      <c r="B29" s="447"/>
      <c r="C29" s="447" t="s">
        <v>647</v>
      </c>
      <c r="D29" s="448" t="s">
        <v>648</v>
      </c>
      <c r="E29" s="451">
        <f>F29+L29</f>
        <v>2000</v>
      </c>
      <c r="F29" s="485">
        <v>2000</v>
      </c>
      <c r="G29" s="485"/>
      <c r="H29" s="485"/>
      <c r="I29" s="485"/>
      <c r="J29" s="485"/>
      <c r="K29" s="485"/>
      <c r="L29" s="485"/>
    </row>
    <row r="30" spans="1:12" s="122" customFormat="1" ht="25.5" hidden="1">
      <c r="A30" s="447"/>
      <c r="B30" s="447"/>
      <c r="C30" s="447" t="s">
        <v>207</v>
      </c>
      <c r="D30" s="448" t="s">
        <v>225</v>
      </c>
      <c r="E30" s="451">
        <f>F30+L30</f>
        <v>15000</v>
      </c>
      <c r="F30" s="485">
        <v>15000</v>
      </c>
      <c r="G30" s="485"/>
      <c r="H30" s="485"/>
      <c r="I30" s="485"/>
      <c r="J30" s="485"/>
      <c r="K30" s="485"/>
      <c r="L30" s="485"/>
    </row>
    <row r="31" spans="1:12" s="122" customFormat="1" ht="25.5" hidden="1">
      <c r="A31" s="447"/>
      <c r="B31" s="447"/>
      <c r="C31" s="447" t="s">
        <v>206</v>
      </c>
      <c r="D31" s="448" t="s">
        <v>225</v>
      </c>
      <c r="E31" s="451">
        <f>F31+L31</f>
        <v>27670</v>
      </c>
      <c r="F31" s="485">
        <v>27670</v>
      </c>
      <c r="G31" s="485"/>
      <c r="H31" s="485"/>
      <c r="I31" s="485"/>
      <c r="J31" s="485"/>
      <c r="K31" s="485"/>
      <c r="L31" s="485"/>
    </row>
    <row r="32" spans="1:12" s="122" customFormat="1" ht="13.5" thickBot="1">
      <c r="A32" s="72"/>
      <c r="B32" s="72" t="s">
        <v>378</v>
      </c>
      <c r="C32" s="72"/>
      <c r="D32" s="71" t="s">
        <v>277</v>
      </c>
      <c r="E32" s="81">
        <f>SUM(E33:E36)</f>
        <v>72000</v>
      </c>
      <c r="F32" s="81">
        <f aca="true" t="shared" si="9" ref="F32:L32">SUM(F33:F36)</f>
        <v>22000</v>
      </c>
      <c r="G32" s="81">
        <f t="shared" si="9"/>
        <v>0</v>
      </c>
      <c r="H32" s="81">
        <f t="shared" si="9"/>
        <v>0</v>
      </c>
      <c r="I32" s="81">
        <f t="shared" si="9"/>
        <v>0</v>
      </c>
      <c r="J32" s="81">
        <f t="shared" si="9"/>
        <v>0</v>
      </c>
      <c r="K32" s="81">
        <f t="shared" si="9"/>
        <v>0</v>
      </c>
      <c r="L32" s="81">
        <f t="shared" si="9"/>
        <v>50000</v>
      </c>
    </row>
    <row r="33" spans="1:12" s="122" customFormat="1" ht="13.5" hidden="1" thickBot="1">
      <c r="A33" s="447"/>
      <c r="B33" s="447"/>
      <c r="C33" s="447" t="s">
        <v>224</v>
      </c>
      <c r="D33" s="448" t="s">
        <v>287</v>
      </c>
      <c r="E33" s="451">
        <f>F33+L33</f>
        <v>1500</v>
      </c>
      <c r="F33" s="485">
        <v>1500</v>
      </c>
      <c r="G33" s="485"/>
      <c r="H33" s="485"/>
      <c r="I33" s="485"/>
      <c r="J33" s="485"/>
      <c r="K33" s="485"/>
      <c r="L33" s="485"/>
    </row>
    <row r="34" spans="1:12" s="122" customFormat="1" ht="26.25" hidden="1" thickBot="1">
      <c r="A34" s="447"/>
      <c r="B34" s="447"/>
      <c r="C34" s="447" t="s">
        <v>230</v>
      </c>
      <c r="D34" s="448" t="s">
        <v>379</v>
      </c>
      <c r="E34" s="451">
        <f>F34+L34</f>
        <v>1500</v>
      </c>
      <c r="F34" s="485">
        <v>1500</v>
      </c>
      <c r="G34" s="485"/>
      <c r="H34" s="485"/>
      <c r="I34" s="485"/>
      <c r="J34" s="485"/>
      <c r="K34" s="485"/>
      <c r="L34" s="485"/>
    </row>
    <row r="35" spans="1:12" s="122" customFormat="1" ht="13.5" hidden="1" thickBot="1">
      <c r="A35" s="447"/>
      <c r="B35" s="447"/>
      <c r="C35" s="447" t="s">
        <v>206</v>
      </c>
      <c r="D35" s="448" t="s">
        <v>299</v>
      </c>
      <c r="E35" s="451">
        <f>F35+L35</f>
        <v>19000</v>
      </c>
      <c r="F35" s="485">
        <v>19000</v>
      </c>
      <c r="G35" s="485"/>
      <c r="H35" s="485"/>
      <c r="I35" s="485"/>
      <c r="J35" s="485"/>
      <c r="K35" s="485"/>
      <c r="L35" s="485"/>
    </row>
    <row r="36" spans="1:12" s="122" customFormat="1" ht="26.25" hidden="1" thickBot="1">
      <c r="A36" s="465"/>
      <c r="B36" s="465"/>
      <c r="C36" s="465" t="s">
        <v>217</v>
      </c>
      <c r="D36" s="466" t="s">
        <v>535</v>
      </c>
      <c r="E36" s="452">
        <f>F36+L36</f>
        <v>50000</v>
      </c>
      <c r="F36" s="486"/>
      <c r="G36" s="486"/>
      <c r="H36" s="486"/>
      <c r="I36" s="486"/>
      <c r="J36" s="486"/>
      <c r="K36" s="486"/>
      <c r="L36" s="486">
        <v>50000</v>
      </c>
    </row>
    <row r="37" spans="1:12" s="521" customFormat="1" ht="13.5" thickBot="1">
      <c r="A37" s="95" t="s">
        <v>226</v>
      </c>
      <c r="B37" s="95"/>
      <c r="C37" s="95"/>
      <c r="D37" s="96" t="s">
        <v>227</v>
      </c>
      <c r="E37" s="97">
        <f>E38</f>
        <v>92600</v>
      </c>
      <c r="F37" s="97">
        <f aca="true" t="shared" si="10" ref="F37:L37">F38</f>
        <v>82600</v>
      </c>
      <c r="G37" s="97">
        <f t="shared" si="10"/>
        <v>0</v>
      </c>
      <c r="H37" s="97">
        <f t="shared" si="10"/>
        <v>0</v>
      </c>
      <c r="I37" s="97">
        <f t="shared" si="10"/>
        <v>0</v>
      </c>
      <c r="J37" s="97">
        <f t="shared" si="10"/>
        <v>0</v>
      </c>
      <c r="K37" s="97">
        <f t="shared" si="10"/>
        <v>0</v>
      </c>
      <c r="L37" s="97">
        <f t="shared" si="10"/>
        <v>10000</v>
      </c>
    </row>
    <row r="38" spans="1:12" s="521" customFormat="1" ht="26.25" thickBot="1">
      <c r="A38" s="80"/>
      <c r="B38" s="72" t="s">
        <v>228</v>
      </c>
      <c r="C38" s="72"/>
      <c r="D38" s="71" t="s">
        <v>229</v>
      </c>
      <c r="E38" s="81">
        <f aca="true" t="shared" si="11" ref="E38:L38">SUM(E39:E43)</f>
        <v>92600</v>
      </c>
      <c r="F38" s="81">
        <f t="shared" si="11"/>
        <v>82600</v>
      </c>
      <c r="G38" s="81">
        <f t="shared" si="11"/>
        <v>0</v>
      </c>
      <c r="H38" s="81">
        <f t="shared" si="11"/>
        <v>0</v>
      </c>
      <c r="I38" s="81">
        <f t="shared" si="11"/>
        <v>0</v>
      </c>
      <c r="J38" s="81">
        <f t="shared" si="11"/>
        <v>0</v>
      </c>
      <c r="K38" s="81">
        <f t="shared" si="11"/>
        <v>0</v>
      </c>
      <c r="L38" s="81">
        <f t="shared" si="11"/>
        <v>10000</v>
      </c>
    </row>
    <row r="39" spans="1:12" s="122" customFormat="1" ht="13.5" hidden="1" thickBot="1">
      <c r="A39" s="447"/>
      <c r="B39" s="447"/>
      <c r="C39" s="447" t="s">
        <v>230</v>
      </c>
      <c r="D39" s="448" t="s">
        <v>380</v>
      </c>
      <c r="E39" s="451">
        <f>F39+L39</f>
        <v>3000</v>
      </c>
      <c r="F39" s="485">
        <v>3000</v>
      </c>
      <c r="G39" s="485"/>
      <c r="H39" s="485"/>
      <c r="I39" s="485"/>
      <c r="J39" s="485"/>
      <c r="K39" s="485"/>
      <c r="L39" s="485"/>
    </row>
    <row r="40" spans="1:12" s="122" customFormat="1" ht="13.5" hidden="1" thickBot="1">
      <c r="A40" s="447"/>
      <c r="B40" s="447"/>
      <c r="C40" s="447" t="s">
        <v>224</v>
      </c>
      <c r="D40" s="448" t="s">
        <v>610</v>
      </c>
      <c r="E40" s="451">
        <f>F40+L40</f>
        <v>8500</v>
      </c>
      <c r="F40" s="485">
        <v>8500</v>
      </c>
      <c r="G40" s="485"/>
      <c r="H40" s="485"/>
      <c r="I40" s="485"/>
      <c r="J40" s="485"/>
      <c r="K40" s="485"/>
      <c r="L40" s="485"/>
    </row>
    <row r="41" spans="1:12" s="122" customFormat="1" ht="13.5" hidden="1" thickBot="1">
      <c r="A41" s="447"/>
      <c r="B41" s="447"/>
      <c r="C41" s="447" t="s">
        <v>207</v>
      </c>
      <c r="D41" s="448" t="s">
        <v>262</v>
      </c>
      <c r="E41" s="451">
        <f>F41+L41</f>
        <v>22000</v>
      </c>
      <c r="F41" s="485">
        <v>22000</v>
      </c>
      <c r="G41" s="485"/>
      <c r="H41" s="485"/>
      <c r="I41" s="485"/>
      <c r="J41" s="485"/>
      <c r="K41" s="485"/>
      <c r="L41" s="485"/>
    </row>
    <row r="42" spans="1:12" s="122" customFormat="1" ht="13.5" hidden="1" thickBot="1">
      <c r="A42" s="447"/>
      <c r="B42" s="447"/>
      <c r="C42" s="447" t="s">
        <v>206</v>
      </c>
      <c r="D42" s="448" t="s">
        <v>265</v>
      </c>
      <c r="E42" s="451">
        <f>F42+L42</f>
        <v>49100</v>
      </c>
      <c r="F42" s="485">
        <v>49100</v>
      </c>
      <c r="G42" s="485"/>
      <c r="H42" s="485"/>
      <c r="I42" s="485"/>
      <c r="J42" s="485"/>
      <c r="K42" s="485"/>
      <c r="L42" s="485"/>
    </row>
    <row r="43" spans="1:12" s="122" customFormat="1" ht="26.25" hidden="1" thickBot="1">
      <c r="A43" s="465"/>
      <c r="B43" s="465"/>
      <c r="C43" s="465" t="s">
        <v>232</v>
      </c>
      <c r="D43" s="466" t="s">
        <v>382</v>
      </c>
      <c r="E43" s="452">
        <f>F43+L43</f>
        <v>10000</v>
      </c>
      <c r="F43" s="486"/>
      <c r="G43" s="486"/>
      <c r="H43" s="486"/>
      <c r="I43" s="486"/>
      <c r="J43" s="486"/>
      <c r="K43" s="486"/>
      <c r="L43" s="486">
        <v>10000</v>
      </c>
    </row>
    <row r="44" spans="1:12" s="521" customFormat="1" ht="13.5" thickBot="1">
      <c r="A44" s="95" t="s">
        <v>233</v>
      </c>
      <c r="B44" s="95"/>
      <c r="C44" s="95"/>
      <c r="D44" s="96" t="s">
        <v>234</v>
      </c>
      <c r="E44" s="97">
        <f>E45+E47+E49</f>
        <v>185750</v>
      </c>
      <c r="F44" s="97">
        <f aca="true" t="shared" si="12" ref="F44:L44">F45+F47+F49</f>
        <v>180750</v>
      </c>
      <c r="G44" s="97">
        <f t="shared" si="12"/>
        <v>0</v>
      </c>
      <c r="H44" s="97">
        <f t="shared" si="12"/>
        <v>0</v>
      </c>
      <c r="I44" s="97">
        <f t="shared" si="12"/>
        <v>0</v>
      </c>
      <c r="J44" s="97">
        <f t="shared" si="12"/>
        <v>0</v>
      </c>
      <c r="K44" s="97">
        <f t="shared" si="12"/>
        <v>0</v>
      </c>
      <c r="L44" s="97">
        <f t="shared" si="12"/>
        <v>5000</v>
      </c>
    </row>
    <row r="45" spans="1:12" s="122" customFormat="1" ht="25.5">
      <c r="A45" s="72"/>
      <c r="B45" s="72" t="s">
        <v>235</v>
      </c>
      <c r="C45" s="72"/>
      <c r="D45" s="71" t="s">
        <v>236</v>
      </c>
      <c r="E45" s="81">
        <f>E46</f>
        <v>70000</v>
      </c>
      <c r="F45" s="81">
        <f aca="true" t="shared" si="13" ref="F45:L45">F46</f>
        <v>70000</v>
      </c>
      <c r="G45" s="81">
        <f t="shared" si="13"/>
        <v>0</v>
      </c>
      <c r="H45" s="81">
        <f t="shared" si="13"/>
        <v>0</v>
      </c>
      <c r="I45" s="81">
        <f t="shared" si="13"/>
        <v>0</v>
      </c>
      <c r="J45" s="81">
        <f t="shared" si="13"/>
        <v>0</v>
      </c>
      <c r="K45" s="81">
        <f t="shared" si="13"/>
        <v>0</v>
      </c>
      <c r="L45" s="81">
        <f t="shared" si="13"/>
        <v>0</v>
      </c>
    </row>
    <row r="46" spans="1:12" s="122" customFormat="1" ht="12.75" hidden="1">
      <c r="A46" s="447"/>
      <c r="B46" s="447"/>
      <c r="C46" s="447" t="s">
        <v>206</v>
      </c>
      <c r="D46" s="448" t="s">
        <v>299</v>
      </c>
      <c r="E46" s="451">
        <f>F46+L46</f>
        <v>70000</v>
      </c>
      <c r="F46" s="485">
        <v>70000</v>
      </c>
      <c r="G46" s="485"/>
      <c r="H46" s="485"/>
      <c r="I46" s="485"/>
      <c r="J46" s="485"/>
      <c r="K46" s="485"/>
      <c r="L46" s="485"/>
    </row>
    <row r="47" spans="1:12" s="122" customFormat="1" ht="25.5">
      <c r="A47" s="72"/>
      <c r="B47" s="72" t="s">
        <v>237</v>
      </c>
      <c r="C47" s="72"/>
      <c r="D47" s="71" t="s">
        <v>238</v>
      </c>
      <c r="E47" s="81">
        <f>E48</f>
        <v>50750</v>
      </c>
      <c r="F47" s="81">
        <f aca="true" t="shared" si="14" ref="F47:L47">F48</f>
        <v>50750</v>
      </c>
      <c r="G47" s="81">
        <f t="shared" si="14"/>
        <v>0</v>
      </c>
      <c r="H47" s="81">
        <f t="shared" si="14"/>
        <v>0</v>
      </c>
      <c r="I47" s="81">
        <f t="shared" si="14"/>
        <v>0</v>
      </c>
      <c r="J47" s="81">
        <f t="shared" si="14"/>
        <v>0</v>
      </c>
      <c r="K47" s="81">
        <f t="shared" si="14"/>
        <v>0</v>
      </c>
      <c r="L47" s="81">
        <f t="shared" si="14"/>
        <v>0</v>
      </c>
    </row>
    <row r="48" spans="1:12" s="122" customFormat="1" ht="12.75" hidden="1">
      <c r="A48" s="447"/>
      <c r="B48" s="447"/>
      <c r="C48" s="447" t="s">
        <v>206</v>
      </c>
      <c r="D48" s="448" t="s">
        <v>299</v>
      </c>
      <c r="E48" s="451">
        <f>F48+L48</f>
        <v>50750</v>
      </c>
      <c r="F48" s="485">
        <v>50750</v>
      </c>
      <c r="G48" s="485"/>
      <c r="H48" s="485"/>
      <c r="I48" s="485"/>
      <c r="J48" s="485"/>
      <c r="K48" s="485"/>
      <c r="L48" s="485"/>
    </row>
    <row r="49" spans="1:12" s="122" customFormat="1" ht="13.5" thickBot="1">
      <c r="A49" s="72"/>
      <c r="B49" s="72" t="s">
        <v>239</v>
      </c>
      <c r="C49" s="72"/>
      <c r="D49" s="71" t="s">
        <v>240</v>
      </c>
      <c r="E49" s="81">
        <f>SUM(E50:E52)</f>
        <v>65000</v>
      </c>
      <c r="F49" s="81">
        <v>60000</v>
      </c>
      <c r="G49" s="81">
        <f aca="true" t="shared" si="15" ref="G49:L49">G50+G51+G52</f>
        <v>0</v>
      </c>
      <c r="H49" s="81">
        <f t="shared" si="15"/>
        <v>0</v>
      </c>
      <c r="I49" s="81">
        <f t="shared" si="15"/>
        <v>0</v>
      </c>
      <c r="J49" s="81">
        <f t="shared" si="15"/>
        <v>0</v>
      </c>
      <c r="K49" s="81">
        <f t="shared" si="15"/>
        <v>0</v>
      </c>
      <c r="L49" s="81">
        <f t="shared" si="15"/>
        <v>5000</v>
      </c>
    </row>
    <row r="50" spans="1:12" s="122" customFormat="1" ht="13.5" hidden="1" thickBot="1">
      <c r="A50" s="447"/>
      <c r="B50" s="447"/>
      <c r="C50" s="447" t="s">
        <v>207</v>
      </c>
      <c r="D50" s="448" t="s">
        <v>240</v>
      </c>
      <c r="E50" s="451">
        <f>F50+L50</f>
        <v>3000</v>
      </c>
      <c r="F50" s="485">
        <v>3000</v>
      </c>
      <c r="G50" s="485"/>
      <c r="H50" s="485"/>
      <c r="I50" s="485"/>
      <c r="J50" s="485"/>
      <c r="K50" s="485"/>
      <c r="L50" s="485"/>
    </row>
    <row r="51" spans="1:12" s="122" customFormat="1" ht="13.5" hidden="1" thickBot="1">
      <c r="A51" s="447"/>
      <c r="B51" s="447"/>
      <c r="C51" s="447" t="s">
        <v>206</v>
      </c>
      <c r="D51" s="448" t="s">
        <v>240</v>
      </c>
      <c r="E51" s="451">
        <f>F51+L51</f>
        <v>57000</v>
      </c>
      <c r="F51" s="485">
        <v>57000</v>
      </c>
      <c r="G51" s="485"/>
      <c r="H51" s="485"/>
      <c r="I51" s="485"/>
      <c r="J51" s="485"/>
      <c r="K51" s="485"/>
      <c r="L51" s="485"/>
    </row>
    <row r="52" spans="1:12" s="122" customFormat="1" ht="13.5" hidden="1" thickBot="1">
      <c r="A52" s="465"/>
      <c r="B52" s="465"/>
      <c r="C52" s="465" t="s">
        <v>217</v>
      </c>
      <c r="D52" s="466" t="s">
        <v>240</v>
      </c>
      <c r="E52" s="451">
        <f>F52+L52</f>
        <v>5000</v>
      </c>
      <c r="F52" s="486"/>
      <c r="G52" s="486"/>
      <c r="H52" s="486"/>
      <c r="I52" s="486"/>
      <c r="J52" s="486"/>
      <c r="K52" s="486"/>
      <c r="L52" s="486">
        <v>5000</v>
      </c>
    </row>
    <row r="53" spans="1:12" s="521" customFormat="1" ht="13.5" thickBot="1">
      <c r="A53" s="95" t="s">
        <v>241</v>
      </c>
      <c r="B53" s="95"/>
      <c r="C53" s="95"/>
      <c r="D53" s="96" t="s">
        <v>243</v>
      </c>
      <c r="E53" s="97">
        <f>E54+E55+E56+E57+E77</f>
        <v>1190965</v>
      </c>
      <c r="F53" s="97">
        <f aca="true" t="shared" si="16" ref="F53:L53">F54+F55+F56+F57+F77</f>
        <v>1190965</v>
      </c>
      <c r="G53" s="97">
        <f t="shared" si="16"/>
        <v>766000</v>
      </c>
      <c r="H53" s="97">
        <f t="shared" si="16"/>
        <v>150105</v>
      </c>
      <c r="I53" s="97">
        <f t="shared" si="16"/>
        <v>0</v>
      </c>
      <c r="J53" s="97">
        <f t="shared" si="16"/>
        <v>0</v>
      </c>
      <c r="K53" s="97">
        <f t="shared" si="16"/>
        <v>0</v>
      </c>
      <c r="L53" s="97">
        <f t="shared" si="16"/>
        <v>0</v>
      </c>
    </row>
    <row r="54" spans="1:12" s="122" customFormat="1" ht="12.75">
      <c r="A54" s="72"/>
      <c r="B54" s="72" t="s">
        <v>242</v>
      </c>
      <c r="C54" s="72"/>
      <c r="D54" s="71" t="s">
        <v>244</v>
      </c>
      <c r="E54" s="81">
        <f>F54+L54</f>
        <v>97055</v>
      </c>
      <c r="F54" s="75">
        <v>97055</v>
      </c>
      <c r="G54" s="75">
        <v>75700</v>
      </c>
      <c r="H54" s="75">
        <v>14805</v>
      </c>
      <c r="I54" s="75"/>
      <c r="J54" s="75"/>
      <c r="K54" s="75"/>
      <c r="L54" s="75"/>
    </row>
    <row r="55" spans="1:12" s="122" customFormat="1" ht="12.75">
      <c r="A55" s="72"/>
      <c r="B55" s="72" t="s">
        <v>250</v>
      </c>
      <c r="C55" s="72"/>
      <c r="D55" s="71" t="s">
        <v>249</v>
      </c>
      <c r="E55" s="81">
        <f>F55+L55</f>
        <v>2400</v>
      </c>
      <c r="F55" s="75">
        <v>2400</v>
      </c>
      <c r="G55" s="75">
        <v>2400</v>
      </c>
      <c r="H55" s="75"/>
      <c r="I55" s="75"/>
      <c r="J55" s="75"/>
      <c r="K55" s="75"/>
      <c r="L55" s="75"/>
    </row>
    <row r="56" spans="1:12" s="122" customFormat="1" ht="12.75">
      <c r="A56" s="72"/>
      <c r="B56" s="72" t="s">
        <v>248</v>
      </c>
      <c r="C56" s="72"/>
      <c r="D56" s="71" t="s">
        <v>251</v>
      </c>
      <c r="E56" s="81">
        <f>F56+L56</f>
        <v>52000</v>
      </c>
      <c r="F56" s="75">
        <v>52000</v>
      </c>
      <c r="G56" s="75"/>
      <c r="H56" s="75"/>
      <c r="I56" s="75"/>
      <c r="J56" s="75"/>
      <c r="K56" s="75"/>
      <c r="L56" s="75"/>
    </row>
    <row r="57" spans="1:12" s="122" customFormat="1" ht="12.75">
      <c r="A57" s="72"/>
      <c r="B57" s="72" t="s">
        <v>252</v>
      </c>
      <c r="C57" s="72"/>
      <c r="D57" s="71" t="s">
        <v>434</v>
      </c>
      <c r="E57" s="81">
        <f>SUM(E58:E76)</f>
        <v>1035710</v>
      </c>
      <c r="F57" s="81">
        <f aca="true" t="shared" si="17" ref="F57:L57">SUM(F58:F76)</f>
        <v>1035710</v>
      </c>
      <c r="G57" s="81">
        <f t="shared" si="17"/>
        <v>687900</v>
      </c>
      <c r="H57" s="81">
        <f t="shared" si="17"/>
        <v>135300</v>
      </c>
      <c r="I57" s="81">
        <f t="shared" si="17"/>
        <v>0</v>
      </c>
      <c r="J57" s="81">
        <f t="shared" si="17"/>
        <v>0</v>
      </c>
      <c r="K57" s="81">
        <f t="shared" si="17"/>
        <v>0</v>
      </c>
      <c r="L57" s="81">
        <f t="shared" si="17"/>
        <v>0</v>
      </c>
    </row>
    <row r="58" spans="1:12" s="122" customFormat="1" ht="12.75" hidden="1">
      <c r="A58" s="447"/>
      <c r="B58" s="487"/>
      <c r="C58" s="487" t="s">
        <v>247</v>
      </c>
      <c r="D58" s="488" t="s">
        <v>253</v>
      </c>
      <c r="E58" s="489">
        <f>F58+L58</f>
        <v>1000</v>
      </c>
      <c r="F58" s="490">
        <v>1000</v>
      </c>
      <c r="G58" s="490"/>
      <c r="H58" s="490"/>
      <c r="I58" s="490"/>
      <c r="J58" s="490"/>
      <c r="K58" s="490"/>
      <c r="L58" s="490"/>
    </row>
    <row r="59" spans="1:12" s="122" customFormat="1" ht="25.5" hidden="1">
      <c r="A59" s="447"/>
      <c r="B59" s="487"/>
      <c r="C59" s="487" t="s">
        <v>245</v>
      </c>
      <c r="D59" s="488" t="s">
        <v>254</v>
      </c>
      <c r="E59" s="489">
        <f>F59+L59</f>
        <v>638400</v>
      </c>
      <c r="F59" s="489">
        <v>638400</v>
      </c>
      <c r="G59" s="490">
        <v>638400</v>
      </c>
      <c r="H59" s="490"/>
      <c r="I59" s="490"/>
      <c r="J59" s="490"/>
      <c r="K59" s="490"/>
      <c r="L59" s="490"/>
    </row>
    <row r="60" spans="1:12" s="122" customFormat="1" ht="12.75" hidden="1">
      <c r="A60" s="447"/>
      <c r="B60" s="487"/>
      <c r="C60" s="487" t="s">
        <v>246</v>
      </c>
      <c r="D60" s="488" t="s">
        <v>255</v>
      </c>
      <c r="E60" s="489">
        <f>F60+L60</f>
        <v>33000</v>
      </c>
      <c r="F60" s="490">
        <v>33000</v>
      </c>
      <c r="G60" s="490">
        <v>33000</v>
      </c>
      <c r="H60" s="490"/>
      <c r="I60" s="490"/>
      <c r="J60" s="490"/>
      <c r="K60" s="490"/>
      <c r="L60" s="490"/>
    </row>
    <row r="61" spans="1:12" s="122" customFormat="1" ht="12.75" hidden="1">
      <c r="A61" s="447"/>
      <c r="B61" s="487"/>
      <c r="C61" s="487" t="s">
        <v>256</v>
      </c>
      <c r="D61" s="488" t="s">
        <v>257</v>
      </c>
      <c r="E61" s="489">
        <f>F61+L61</f>
        <v>118200</v>
      </c>
      <c r="F61" s="490">
        <v>118200</v>
      </c>
      <c r="G61" s="490"/>
      <c r="H61" s="490">
        <v>118200</v>
      </c>
      <c r="I61" s="490"/>
      <c r="J61" s="490"/>
      <c r="K61" s="490"/>
      <c r="L61" s="490"/>
    </row>
    <row r="62" spans="1:12" s="122" customFormat="1" ht="12.75" hidden="1">
      <c r="A62" s="447"/>
      <c r="B62" s="487"/>
      <c r="C62" s="487" t="s">
        <v>258</v>
      </c>
      <c r="D62" s="488" t="s">
        <v>259</v>
      </c>
      <c r="E62" s="489">
        <f>F62+L62</f>
        <v>17100</v>
      </c>
      <c r="F62" s="490">
        <v>17100</v>
      </c>
      <c r="G62" s="490"/>
      <c r="H62" s="490">
        <v>17100</v>
      </c>
      <c r="I62" s="490"/>
      <c r="J62" s="490"/>
      <c r="K62" s="490"/>
      <c r="L62" s="490"/>
    </row>
    <row r="63" spans="1:12" s="122" customFormat="1" ht="12.75" hidden="1">
      <c r="A63" s="447"/>
      <c r="B63" s="487"/>
      <c r="C63" s="487" t="s">
        <v>282</v>
      </c>
      <c r="D63" s="488" t="s">
        <v>283</v>
      </c>
      <c r="E63" s="489">
        <v>16500</v>
      </c>
      <c r="F63" s="490">
        <v>16500</v>
      </c>
      <c r="G63" s="490">
        <v>16500</v>
      </c>
      <c r="H63" s="490"/>
      <c r="I63" s="490"/>
      <c r="J63" s="490"/>
      <c r="K63" s="490"/>
      <c r="L63" s="490"/>
    </row>
    <row r="64" spans="1:12" s="122" customFormat="1" ht="12.75" hidden="1">
      <c r="A64" s="447"/>
      <c r="B64" s="487"/>
      <c r="C64" s="487" t="s">
        <v>224</v>
      </c>
      <c r="D64" s="488" t="s">
        <v>260</v>
      </c>
      <c r="E64" s="489">
        <f aca="true" t="shared" si="18" ref="E64:E76">F64+L64</f>
        <v>30000</v>
      </c>
      <c r="F64" s="490">
        <v>30000</v>
      </c>
      <c r="G64" s="490"/>
      <c r="H64" s="490"/>
      <c r="I64" s="490"/>
      <c r="J64" s="490"/>
      <c r="K64" s="490"/>
      <c r="L64" s="490"/>
    </row>
    <row r="65" spans="1:12" s="122" customFormat="1" ht="12.75" hidden="1">
      <c r="A65" s="447"/>
      <c r="B65" s="487"/>
      <c r="C65" s="487" t="s">
        <v>230</v>
      </c>
      <c r="D65" s="488" t="s">
        <v>261</v>
      </c>
      <c r="E65" s="489">
        <f t="shared" si="18"/>
        <v>6500</v>
      </c>
      <c r="F65" s="490">
        <v>6500</v>
      </c>
      <c r="G65" s="490"/>
      <c r="H65" s="490"/>
      <c r="I65" s="490"/>
      <c r="J65" s="490"/>
      <c r="K65" s="490"/>
      <c r="L65" s="490"/>
    </row>
    <row r="66" spans="1:12" s="122" customFormat="1" ht="12.75" hidden="1">
      <c r="A66" s="447"/>
      <c r="B66" s="487"/>
      <c r="C66" s="487" t="s">
        <v>207</v>
      </c>
      <c r="D66" s="488" t="s">
        <v>262</v>
      </c>
      <c r="E66" s="489">
        <f t="shared" si="18"/>
        <v>11000</v>
      </c>
      <c r="F66" s="490">
        <v>11000</v>
      </c>
      <c r="G66" s="490"/>
      <c r="H66" s="490"/>
      <c r="I66" s="490"/>
      <c r="J66" s="490"/>
      <c r="K66" s="490"/>
      <c r="L66" s="490"/>
    </row>
    <row r="67" spans="1:12" s="122" customFormat="1" ht="12.75" hidden="1">
      <c r="A67" s="447"/>
      <c r="B67" s="487"/>
      <c r="C67" s="487" t="s">
        <v>263</v>
      </c>
      <c r="D67" s="488" t="s">
        <v>264</v>
      </c>
      <c r="E67" s="489">
        <f t="shared" si="18"/>
        <v>400</v>
      </c>
      <c r="F67" s="490">
        <v>400</v>
      </c>
      <c r="G67" s="490"/>
      <c r="H67" s="490"/>
      <c r="I67" s="490"/>
      <c r="J67" s="490"/>
      <c r="K67" s="490"/>
      <c r="L67" s="490"/>
    </row>
    <row r="68" spans="1:12" s="122" customFormat="1" ht="12.75" hidden="1">
      <c r="A68" s="447"/>
      <c r="B68" s="487"/>
      <c r="C68" s="487" t="s">
        <v>206</v>
      </c>
      <c r="D68" s="488" t="s">
        <v>265</v>
      </c>
      <c r="E68" s="489">
        <f t="shared" si="18"/>
        <v>64610</v>
      </c>
      <c r="F68" s="490">
        <v>64610</v>
      </c>
      <c r="G68" s="490"/>
      <c r="H68" s="490"/>
      <c r="I68" s="490"/>
      <c r="J68" s="490"/>
      <c r="K68" s="490"/>
      <c r="L68" s="490"/>
    </row>
    <row r="69" spans="1:12" s="122" customFormat="1" ht="25.5" hidden="1">
      <c r="A69" s="447"/>
      <c r="B69" s="487"/>
      <c r="C69" s="487" t="s">
        <v>266</v>
      </c>
      <c r="D69" s="488" t="s">
        <v>267</v>
      </c>
      <c r="E69" s="489">
        <f t="shared" si="18"/>
        <v>2000</v>
      </c>
      <c r="F69" s="490">
        <v>2000</v>
      </c>
      <c r="G69" s="490"/>
      <c r="H69" s="490"/>
      <c r="I69" s="490"/>
      <c r="J69" s="490"/>
      <c r="K69" s="490"/>
      <c r="L69" s="490"/>
    </row>
    <row r="70" spans="1:12" s="122" customFormat="1" ht="38.25" hidden="1">
      <c r="A70" s="447"/>
      <c r="B70" s="487"/>
      <c r="C70" s="487" t="s">
        <v>269</v>
      </c>
      <c r="D70" s="488" t="s">
        <v>435</v>
      </c>
      <c r="E70" s="489">
        <f t="shared" si="18"/>
        <v>17000</v>
      </c>
      <c r="F70" s="490">
        <v>17000</v>
      </c>
      <c r="G70" s="490"/>
      <c r="H70" s="490"/>
      <c r="I70" s="490"/>
      <c r="J70" s="490"/>
      <c r="K70" s="490"/>
      <c r="L70" s="490"/>
    </row>
    <row r="71" spans="1:12" s="122" customFormat="1" ht="12.75" hidden="1">
      <c r="A71" s="447"/>
      <c r="B71" s="487"/>
      <c r="C71" s="487" t="s">
        <v>231</v>
      </c>
      <c r="D71" s="488" t="s">
        <v>611</v>
      </c>
      <c r="E71" s="489">
        <f t="shared" si="18"/>
        <v>12300</v>
      </c>
      <c r="F71" s="490">
        <v>12300</v>
      </c>
      <c r="G71" s="490"/>
      <c r="H71" s="490"/>
      <c r="I71" s="490"/>
      <c r="J71" s="490"/>
      <c r="K71" s="490"/>
      <c r="L71" s="490"/>
    </row>
    <row r="72" spans="1:12" s="122" customFormat="1" ht="12.75" hidden="1">
      <c r="A72" s="447"/>
      <c r="B72" s="487"/>
      <c r="C72" s="487" t="s">
        <v>270</v>
      </c>
      <c r="D72" s="488" t="s">
        <v>289</v>
      </c>
      <c r="E72" s="489">
        <f t="shared" si="18"/>
        <v>20000</v>
      </c>
      <c r="F72" s="490">
        <v>20000</v>
      </c>
      <c r="G72" s="490"/>
      <c r="H72" s="490"/>
      <c r="I72" s="490"/>
      <c r="J72" s="490"/>
      <c r="K72" s="490"/>
      <c r="L72" s="490"/>
    </row>
    <row r="73" spans="1:12" s="122" customFormat="1" ht="12.75" hidden="1">
      <c r="A73" s="447"/>
      <c r="B73" s="487"/>
      <c r="C73" s="487" t="s">
        <v>271</v>
      </c>
      <c r="D73" s="488" t="s">
        <v>436</v>
      </c>
      <c r="E73" s="489">
        <f t="shared" si="18"/>
        <v>1000</v>
      </c>
      <c r="F73" s="490">
        <v>1000</v>
      </c>
      <c r="G73" s="490"/>
      <c r="H73" s="490"/>
      <c r="I73" s="490"/>
      <c r="J73" s="490"/>
      <c r="K73" s="490"/>
      <c r="L73" s="490"/>
    </row>
    <row r="74" spans="1:12" s="122" customFormat="1" ht="25.5" hidden="1">
      <c r="A74" s="447"/>
      <c r="B74" s="487"/>
      <c r="C74" s="487" t="s">
        <v>273</v>
      </c>
      <c r="D74" s="488" t="s">
        <v>274</v>
      </c>
      <c r="E74" s="489">
        <f t="shared" si="18"/>
        <v>16200</v>
      </c>
      <c r="F74" s="490">
        <v>16200</v>
      </c>
      <c r="G74" s="490"/>
      <c r="H74" s="490"/>
      <c r="I74" s="490"/>
      <c r="J74" s="490"/>
      <c r="K74" s="490"/>
      <c r="L74" s="490"/>
    </row>
    <row r="75" spans="1:12" s="122" customFormat="1" ht="38.25" hidden="1">
      <c r="A75" s="447"/>
      <c r="B75" s="487"/>
      <c r="C75" s="487" t="s">
        <v>275</v>
      </c>
      <c r="D75" s="488" t="s">
        <v>437</v>
      </c>
      <c r="E75" s="489">
        <f t="shared" si="18"/>
        <v>7000</v>
      </c>
      <c r="F75" s="490">
        <v>7000</v>
      </c>
      <c r="G75" s="490"/>
      <c r="H75" s="490"/>
      <c r="I75" s="490"/>
      <c r="J75" s="490"/>
      <c r="K75" s="490"/>
      <c r="L75" s="490"/>
    </row>
    <row r="76" spans="1:12" s="122" customFormat="1" ht="25.5" hidden="1">
      <c r="A76" s="447"/>
      <c r="B76" s="487"/>
      <c r="C76" s="487" t="s">
        <v>537</v>
      </c>
      <c r="D76" s="488" t="s">
        <v>536</v>
      </c>
      <c r="E76" s="489">
        <f t="shared" si="18"/>
        <v>23500</v>
      </c>
      <c r="F76" s="490">
        <v>23500</v>
      </c>
      <c r="G76" s="490"/>
      <c r="H76" s="490"/>
      <c r="I76" s="490"/>
      <c r="J76" s="490"/>
      <c r="K76" s="490"/>
      <c r="L76" s="490"/>
    </row>
    <row r="77" spans="1:12" s="122" customFormat="1" ht="13.5" thickBot="1">
      <c r="A77" s="72"/>
      <c r="B77" s="72" t="s">
        <v>276</v>
      </c>
      <c r="C77" s="72"/>
      <c r="D77" s="71" t="s">
        <v>277</v>
      </c>
      <c r="E77" s="81">
        <f>E78</f>
        <v>3800</v>
      </c>
      <c r="F77" s="81">
        <f aca="true" t="shared" si="19" ref="F77:L77">F78</f>
        <v>3800</v>
      </c>
      <c r="G77" s="81">
        <f t="shared" si="19"/>
        <v>0</v>
      </c>
      <c r="H77" s="81">
        <f t="shared" si="19"/>
        <v>0</v>
      </c>
      <c r="I77" s="81">
        <f t="shared" si="19"/>
        <v>0</v>
      </c>
      <c r="J77" s="81">
        <f t="shared" si="19"/>
        <v>0</v>
      </c>
      <c r="K77" s="81">
        <f t="shared" si="19"/>
        <v>0</v>
      </c>
      <c r="L77" s="81">
        <f t="shared" si="19"/>
        <v>0</v>
      </c>
    </row>
    <row r="78" spans="1:12" s="122" customFormat="1" ht="13.5" hidden="1" thickBot="1">
      <c r="A78" s="465"/>
      <c r="B78" s="465"/>
      <c r="C78" s="491" t="s">
        <v>272</v>
      </c>
      <c r="D78" s="492" t="s">
        <v>383</v>
      </c>
      <c r="E78" s="493">
        <f>F78+L78</f>
        <v>3800</v>
      </c>
      <c r="F78" s="494">
        <v>3800</v>
      </c>
      <c r="G78" s="494"/>
      <c r="H78" s="494"/>
      <c r="I78" s="494"/>
      <c r="J78" s="494"/>
      <c r="K78" s="494"/>
      <c r="L78" s="494"/>
    </row>
    <row r="79" spans="1:12" s="521" customFormat="1" ht="39" thickBot="1">
      <c r="A79" s="95" t="s">
        <v>278</v>
      </c>
      <c r="B79" s="95"/>
      <c r="C79" s="95"/>
      <c r="D79" s="96" t="s">
        <v>393</v>
      </c>
      <c r="E79" s="97">
        <f>E80</f>
        <v>708</v>
      </c>
      <c r="F79" s="97">
        <f aca="true" t="shared" si="20" ref="F79:L79">F80</f>
        <v>708</v>
      </c>
      <c r="G79" s="97">
        <f t="shared" si="20"/>
        <v>592</v>
      </c>
      <c r="H79" s="97">
        <f t="shared" si="20"/>
        <v>116</v>
      </c>
      <c r="I79" s="97">
        <f t="shared" si="20"/>
        <v>0</v>
      </c>
      <c r="J79" s="97">
        <f t="shared" si="20"/>
        <v>0</v>
      </c>
      <c r="K79" s="97">
        <f t="shared" si="20"/>
        <v>0</v>
      </c>
      <c r="L79" s="97">
        <f t="shared" si="20"/>
        <v>0</v>
      </c>
    </row>
    <row r="80" spans="1:12" s="122" customFormat="1" ht="26.25" thickBot="1">
      <c r="A80" s="72"/>
      <c r="B80" s="72" t="s">
        <v>279</v>
      </c>
      <c r="C80" s="72"/>
      <c r="D80" s="71" t="s">
        <v>394</v>
      </c>
      <c r="E80" s="81">
        <f>E81+E82+E83</f>
        <v>708</v>
      </c>
      <c r="F80" s="81">
        <f aca="true" t="shared" si="21" ref="F80:L80">F81+F82+F83</f>
        <v>708</v>
      </c>
      <c r="G80" s="81">
        <f t="shared" si="21"/>
        <v>592</v>
      </c>
      <c r="H80" s="81">
        <f t="shared" si="21"/>
        <v>116</v>
      </c>
      <c r="I80" s="81">
        <f t="shared" si="21"/>
        <v>0</v>
      </c>
      <c r="J80" s="81">
        <f t="shared" si="21"/>
        <v>0</v>
      </c>
      <c r="K80" s="81">
        <f t="shared" si="21"/>
        <v>0</v>
      </c>
      <c r="L80" s="81">
        <f t="shared" si="21"/>
        <v>0</v>
      </c>
    </row>
    <row r="81" spans="1:12" s="122" customFormat="1" ht="13.5" hidden="1" thickBot="1">
      <c r="A81" s="447"/>
      <c r="B81" s="447"/>
      <c r="C81" s="447" t="s">
        <v>256</v>
      </c>
      <c r="D81" s="448" t="s">
        <v>280</v>
      </c>
      <c r="E81" s="451">
        <f>F81+L81</f>
        <v>101</v>
      </c>
      <c r="F81" s="485">
        <v>101</v>
      </c>
      <c r="G81" s="485"/>
      <c r="H81" s="485">
        <v>101</v>
      </c>
      <c r="I81" s="485"/>
      <c r="J81" s="485"/>
      <c r="K81" s="485"/>
      <c r="L81" s="485"/>
    </row>
    <row r="82" spans="1:12" s="122" customFormat="1" ht="13.5" hidden="1" thickBot="1">
      <c r="A82" s="447"/>
      <c r="B82" s="447"/>
      <c r="C82" s="447" t="s">
        <v>258</v>
      </c>
      <c r="D82" s="448" t="s">
        <v>281</v>
      </c>
      <c r="E82" s="451">
        <f>F82+L82</f>
        <v>15</v>
      </c>
      <c r="F82" s="485">
        <v>15</v>
      </c>
      <c r="G82" s="485"/>
      <c r="H82" s="485">
        <v>15</v>
      </c>
      <c r="I82" s="485"/>
      <c r="J82" s="485"/>
      <c r="K82" s="485"/>
      <c r="L82" s="485"/>
    </row>
    <row r="83" spans="1:12" s="122" customFormat="1" ht="13.5" hidden="1" thickBot="1">
      <c r="A83" s="465"/>
      <c r="B83" s="465"/>
      <c r="C83" s="465" t="s">
        <v>282</v>
      </c>
      <c r="D83" s="466" t="s">
        <v>283</v>
      </c>
      <c r="E83" s="452">
        <f>F83+L83</f>
        <v>592</v>
      </c>
      <c r="F83" s="486">
        <v>592</v>
      </c>
      <c r="G83" s="486">
        <v>592</v>
      </c>
      <c r="H83" s="486"/>
      <c r="I83" s="486"/>
      <c r="J83" s="486"/>
      <c r="K83" s="486"/>
      <c r="L83" s="486"/>
    </row>
    <row r="84" spans="1:12" s="521" customFormat="1" ht="26.25" thickBot="1">
      <c r="A84" s="95" t="s">
        <v>284</v>
      </c>
      <c r="B84" s="95"/>
      <c r="C84" s="95"/>
      <c r="D84" s="96" t="s">
        <v>285</v>
      </c>
      <c r="E84" s="97">
        <f>E86+E99+E85</f>
        <v>105965</v>
      </c>
      <c r="F84" s="97">
        <f aca="true" t="shared" si="22" ref="F84:L84">F86+F99+F85</f>
        <v>80965</v>
      </c>
      <c r="G84" s="97">
        <f t="shared" si="22"/>
        <v>15765</v>
      </c>
      <c r="H84" s="97">
        <f t="shared" si="22"/>
        <v>1440</v>
      </c>
      <c r="I84" s="97">
        <f t="shared" si="22"/>
        <v>0</v>
      </c>
      <c r="J84" s="97">
        <f t="shared" si="22"/>
        <v>0</v>
      </c>
      <c r="K84" s="97">
        <f t="shared" si="22"/>
        <v>0</v>
      </c>
      <c r="L84" s="97">
        <f t="shared" si="22"/>
        <v>25000</v>
      </c>
    </row>
    <row r="85" spans="1:12" s="122" customFormat="1" ht="12.75">
      <c r="A85" s="90"/>
      <c r="B85" s="90" t="s">
        <v>538</v>
      </c>
      <c r="C85" s="90"/>
      <c r="D85" s="91" t="s">
        <v>539</v>
      </c>
      <c r="E85" s="93">
        <v>1000</v>
      </c>
      <c r="F85" s="93">
        <v>1000</v>
      </c>
      <c r="G85" s="94"/>
      <c r="H85" s="94"/>
      <c r="I85" s="93"/>
      <c r="J85" s="93"/>
      <c r="K85" s="93"/>
      <c r="L85" s="93"/>
    </row>
    <row r="86" spans="1:12" s="122" customFormat="1" ht="12.75">
      <c r="A86" s="72"/>
      <c r="B86" s="72" t="s">
        <v>286</v>
      </c>
      <c r="C86" s="72"/>
      <c r="D86" s="71" t="s">
        <v>438</v>
      </c>
      <c r="E86" s="81">
        <f>SUM(E87:E98)</f>
        <v>104165</v>
      </c>
      <c r="F86" s="81">
        <f aca="true" t="shared" si="23" ref="F86:L86">SUM(F87:F98)</f>
        <v>79165</v>
      </c>
      <c r="G86" s="291">
        <f t="shared" si="23"/>
        <v>15765</v>
      </c>
      <c r="H86" s="291">
        <f t="shared" si="23"/>
        <v>1440</v>
      </c>
      <c r="I86" s="81">
        <f t="shared" si="23"/>
        <v>0</v>
      </c>
      <c r="J86" s="81">
        <f t="shared" si="23"/>
        <v>0</v>
      </c>
      <c r="K86" s="81">
        <f t="shared" si="23"/>
        <v>0</v>
      </c>
      <c r="L86" s="291">
        <f t="shared" si="23"/>
        <v>25000</v>
      </c>
    </row>
    <row r="87" spans="1:12" s="122" customFormat="1" ht="25.5" hidden="1">
      <c r="A87" s="447"/>
      <c r="B87" s="447"/>
      <c r="C87" s="447" t="s">
        <v>247</v>
      </c>
      <c r="D87" s="448" t="s">
        <v>439</v>
      </c>
      <c r="E87" s="451">
        <f aca="true" t="shared" si="24" ref="E87:E98">F87+L87</f>
        <v>10000</v>
      </c>
      <c r="F87" s="485">
        <v>10000</v>
      </c>
      <c r="G87" s="485"/>
      <c r="H87" s="485"/>
      <c r="I87" s="485"/>
      <c r="J87" s="485"/>
      <c r="K87" s="485"/>
      <c r="L87" s="485"/>
    </row>
    <row r="88" spans="1:12" s="122" customFormat="1" ht="12.75" hidden="1">
      <c r="A88" s="447"/>
      <c r="B88" s="447"/>
      <c r="C88" s="447" t="s">
        <v>256</v>
      </c>
      <c r="D88" s="448" t="s">
        <v>592</v>
      </c>
      <c r="E88" s="451">
        <f t="shared" si="24"/>
        <v>1440</v>
      </c>
      <c r="F88" s="485">
        <v>1440</v>
      </c>
      <c r="G88" s="485"/>
      <c r="H88" s="485">
        <v>1440</v>
      </c>
      <c r="I88" s="485"/>
      <c r="J88" s="485"/>
      <c r="K88" s="485"/>
      <c r="L88" s="485"/>
    </row>
    <row r="89" spans="1:12" s="122" customFormat="1" ht="12.75" hidden="1">
      <c r="A89" s="447"/>
      <c r="B89" s="447"/>
      <c r="C89" s="447" t="s">
        <v>282</v>
      </c>
      <c r="D89" s="448" t="s">
        <v>283</v>
      </c>
      <c r="E89" s="451">
        <f t="shared" si="24"/>
        <v>15765</v>
      </c>
      <c r="F89" s="485">
        <v>15765</v>
      </c>
      <c r="G89" s="485">
        <v>15765</v>
      </c>
      <c r="H89" s="485"/>
      <c r="I89" s="485"/>
      <c r="J89" s="485"/>
      <c r="K89" s="485"/>
      <c r="L89" s="485"/>
    </row>
    <row r="90" spans="1:12" s="122" customFormat="1" ht="12.75" hidden="1">
      <c r="A90" s="447"/>
      <c r="B90" s="447"/>
      <c r="C90" s="447" t="s">
        <v>224</v>
      </c>
      <c r="D90" s="448" t="s">
        <v>287</v>
      </c>
      <c r="E90" s="451">
        <f t="shared" si="24"/>
        <v>26700</v>
      </c>
      <c r="F90" s="485">
        <v>26700</v>
      </c>
      <c r="G90" s="485"/>
      <c r="H90" s="485"/>
      <c r="I90" s="485"/>
      <c r="J90" s="485"/>
      <c r="K90" s="485"/>
      <c r="L90" s="485"/>
    </row>
    <row r="91" spans="1:12" s="122" customFormat="1" ht="12.75" hidden="1">
      <c r="A91" s="447"/>
      <c r="B91" s="447"/>
      <c r="C91" s="447" t="s">
        <v>230</v>
      </c>
      <c r="D91" s="448" t="s">
        <v>288</v>
      </c>
      <c r="E91" s="451">
        <f t="shared" si="24"/>
        <v>7000</v>
      </c>
      <c r="F91" s="485">
        <v>7000</v>
      </c>
      <c r="G91" s="485"/>
      <c r="H91" s="485"/>
      <c r="I91" s="485"/>
      <c r="J91" s="485"/>
      <c r="K91" s="485"/>
      <c r="L91" s="485"/>
    </row>
    <row r="92" spans="1:12" s="122" customFormat="1" ht="12.75" hidden="1">
      <c r="A92" s="447"/>
      <c r="B92" s="447"/>
      <c r="C92" s="447" t="s">
        <v>263</v>
      </c>
      <c r="D92" s="448" t="s">
        <v>264</v>
      </c>
      <c r="E92" s="451">
        <f t="shared" si="24"/>
        <v>1160</v>
      </c>
      <c r="F92" s="485">
        <v>1160</v>
      </c>
      <c r="G92" s="485"/>
      <c r="H92" s="485"/>
      <c r="I92" s="485"/>
      <c r="J92" s="485"/>
      <c r="K92" s="485"/>
      <c r="L92" s="485"/>
    </row>
    <row r="93" spans="1:12" s="122" customFormat="1" ht="12.75" hidden="1">
      <c r="A93" s="447"/>
      <c r="B93" s="447"/>
      <c r="C93" s="447" t="s">
        <v>206</v>
      </c>
      <c r="D93" s="448" t="s">
        <v>265</v>
      </c>
      <c r="E93" s="451">
        <f t="shared" si="24"/>
        <v>8100</v>
      </c>
      <c r="F93" s="485">
        <v>8100</v>
      </c>
      <c r="G93" s="485"/>
      <c r="H93" s="485"/>
      <c r="I93" s="485"/>
      <c r="J93" s="485"/>
      <c r="K93" s="485"/>
      <c r="L93" s="485"/>
    </row>
    <row r="94" spans="1:12" s="122" customFormat="1" ht="12.75" hidden="1">
      <c r="A94" s="447"/>
      <c r="B94" s="447"/>
      <c r="C94" s="447" t="s">
        <v>270</v>
      </c>
      <c r="D94" s="448" t="s">
        <v>289</v>
      </c>
      <c r="E94" s="451">
        <f t="shared" si="24"/>
        <v>1900</v>
      </c>
      <c r="F94" s="485">
        <v>1900</v>
      </c>
      <c r="G94" s="485"/>
      <c r="H94" s="485"/>
      <c r="I94" s="485"/>
      <c r="J94" s="485"/>
      <c r="K94" s="485"/>
      <c r="L94" s="485"/>
    </row>
    <row r="95" spans="1:12" s="122" customFormat="1" ht="12.75" hidden="1">
      <c r="A95" s="447"/>
      <c r="B95" s="447"/>
      <c r="C95" s="447" t="s">
        <v>271</v>
      </c>
      <c r="D95" s="448" t="s">
        <v>436</v>
      </c>
      <c r="E95" s="451">
        <f t="shared" si="24"/>
        <v>500</v>
      </c>
      <c r="F95" s="485">
        <v>500</v>
      </c>
      <c r="G95" s="485"/>
      <c r="H95" s="485"/>
      <c r="I95" s="485"/>
      <c r="J95" s="485"/>
      <c r="K95" s="485"/>
      <c r="L95" s="485"/>
    </row>
    <row r="96" spans="1:12" s="122" customFormat="1" ht="12.75" hidden="1">
      <c r="A96" s="447"/>
      <c r="B96" s="447"/>
      <c r="C96" s="447" t="s">
        <v>272</v>
      </c>
      <c r="D96" s="448" t="s">
        <v>440</v>
      </c>
      <c r="E96" s="451">
        <f t="shared" si="24"/>
        <v>6600</v>
      </c>
      <c r="F96" s="485">
        <v>6600</v>
      </c>
      <c r="G96" s="485"/>
      <c r="H96" s="485"/>
      <c r="I96" s="485"/>
      <c r="J96" s="485"/>
      <c r="K96" s="485"/>
      <c r="L96" s="485"/>
    </row>
    <row r="97" spans="1:12" s="122" customFormat="1" ht="25.5" hidden="1">
      <c r="A97" s="447"/>
      <c r="B97" s="447"/>
      <c r="C97" s="447" t="s">
        <v>217</v>
      </c>
      <c r="D97" s="448" t="s">
        <v>290</v>
      </c>
      <c r="E97" s="451">
        <f t="shared" si="24"/>
        <v>10000</v>
      </c>
      <c r="F97" s="485"/>
      <c r="G97" s="485"/>
      <c r="H97" s="485"/>
      <c r="I97" s="485"/>
      <c r="J97" s="485"/>
      <c r="K97" s="485"/>
      <c r="L97" s="485">
        <v>10000</v>
      </c>
    </row>
    <row r="98" spans="1:12" s="122" customFormat="1" ht="25.5" hidden="1">
      <c r="A98" s="447"/>
      <c r="B98" s="447"/>
      <c r="C98" s="447" t="s">
        <v>232</v>
      </c>
      <c r="D98" s="448" t="s">
        <v>441</v>
      </c>
      <c r="E98" s="451">
        <f t="shared" si="24"/>
        <v>15000</v>
      </c>
      <c r="F98" s="485"/>
      <c r="G98" s="485"/>
      <c r="H98" s="485"/>
      <c r="I98" s="485"/>
      <c r="J98" s="485"/>
      <c r="K98" s="485"/>
      <c r="L98" s="485">
        <v>15000</v>
      </c>
    </row>
    <row r="99" spans="1:12" s="122" customFormat="1" ht="13.5" thickBot="1">
      <c r="A99" s="72"/>
      <c r="B99" s="72" t="s">
        <v>291</v>
      </c>
      <c r="C99" s="72"/>
      <c r="D99" s="71" t="s">
        <v>292</v>
      </c>
      <c r="E99" s="81">
        <f>E100+E101</f>
        <v>800</v>
      </c>
      <c r="F99" s="81">
        <f aca="true" t="shared" si="25" ref="F99:L99">F100+F101</f>
        <v>800</v>
      </c>
      <c r="G99" s="81">
        <f t="shared" si="25"/>
        <v>0</v>
      </c>
      <c r="H99" s="81">
        <f t="shared" si="25"/>
        <v>0</v>
      </c>
      <c r="I99" s="81">
        <f t="shared" si="25"/>
        <v>0</v>
      </c>
      <c r="J99" s="81">
        <f t="shared" si="25"/>
        <v>0</v>
      </c>
      <c r="K99" s="81">
        <f t="shared" si="25"/>
        <v>0</v>
      </c>
      <c r="L99" s="81">
        <f t="shared" si="25"/>
        <v>0</v>
      </c>
    </row>
    <row r="100" spans="1:12" s="122" customFormat="1" ht="13.5" hidden="1" thickBot="1">
      <c r="A100" s="447"/>
      <c r="B100" s="447"/>
      <c r="C100" s="447" t="s">
        <v>224</v>
      </c>
      <c r="D100" s="448" t="s">
        <v>293</v>
      </c>
      <c r="E100" s="451">
        <f>F100+L100</f>
        <v>100</v>
      </c>
      <c r="F100" s="485">
        <v>100</v>
      </c>
      <c r="G100" s="485"/>
      <c r="H100" s="485"/>
      <c r="I100" s="485"/>
      <c r="J100" s="485"/>
      <c r="K100" s="485"/>
      <c r="L100" s="485"/>
    </row>
    <row r="101" spans="1:12" s="122" customFormat="1" ht="13.5" hidden="1" thickBot="1">
      <c r="A101" s="465"/>
      <c r="B101" s="465"/>
      <c r="C101" s="465" t="s">
        <v>270</v>
      </c>
      <c r="D101" s="466" t="s">
        <v>289</v>
      </c>
      <c r="E101" s="452">
        <f>F101+L101</f>
        <v>700</v>
      </c>
      <c r="F101" s="486">
        <v>700</v>
      </c>
      <c r="G101" s="486"/>
      <c r="H101" s="486"/>
      <c r="I101" s="486"/>
      <c r="J101" s="486"/>
      <c r="K101" s="486"/>
      <c r="L101" s="486"/>
    </row>
    <row r="102" spans="1:12" s="521" customFormat="1" ht="64.5" thickBot="1">
      <c r="A102" s="95" t="s">
        <v>294</v>
      </c>
      <c r="B102" s="95"/>
      <c r="C102" s="95"/>
      <c r="D102" s="96" t="s">
        <v>425</v>
      </c>
      <c r="E102" s="97">
        <f>E103</f>
        <v>22400</v>
      </c>
      <c r="F102" s="97">
        <f aca="true" t="shared" si="26" ref="F102:L102">F103</f>
        <v>22400</v>
      </c>
      <c r="G102" s="97">
        <f t="shared" si="26"/>
        <v>14500</v>
      </c>
      <c r="H102" s="97">
        <f t="shared" si="26"/>
        <v>800</v>
      </c>
      <c r="I102" s="97">
        <f t="shared" si="26"/>
        <v>0</v>
      </c>
      <c r="J102" s="97">
        <f t="shared" si="26"/>
        <v>0</v>
      </c>
      <c r="K102" s="97">
        <f t="shared" si="26"/>
        <v>0</v>
      </c>
      <c r="L102" s="97">
        <f t="shared" si="26"/>
        <v>0</v>
      </c>
    </row>
    <row r="103" spans="1:12" s="122" customFormat="1" ht="39" thickBot="1">
      <c r="A103" s="72"/>
      <c r="B103" s="72" t="s">
        <v>295</v>
      </c>
      <c r="C103" s="72"/>
      <c r="D103" s="71" t="s">
        <v>646</v>
      </c>
      <c r="E103" s="81">
        <f>SUM(E104:E111)</f>
        <v>22400</v>
      </c>
      <c r="F103" s="81">
        <f aca="true" t="shared" si="27" ref="F103:L103">SUM(F104:F111)</f>
        <v>22400</v>
      </c>
      <c r="G103" s="81">
        <f t="shared" si="27"/>
        <v>14500</v>
      </c>
      <c r="H103" s="81">
        <f t="shared" si="27"/>
        <v>800</v>
      </c>
      <c r="I103" s="81">
        <f t="shared" si="27"/>
        <v>0</v>
      </c>
      <c r="J103" s="81">
        <f t="shared" si="27"/>
        <v>0</v>
      </c>
      <c r="K103" s="81">
        <f t="shared" si="27"/>
        <v>0</v>
      </c>
      <c r="L103" s="81">
        <f t="shared" si="27"/>
        <v>0</v>
      </c>
    </row>
    <row r="104" spans="1:12" s="122" customFormat="1" ht="26.25" hidden="1" thickBot="1">
      <c r="A104" s="447"/>
      <c r="B104" s="447"/>
      <c r="C104" s="447" t="s">
        <v>247</v>
      </c>
      <c r="D104" s="448" t="s">
        <v>296</v>
      </c>
      <c r="E104" s="451">
        <f aca="true" t="shared" si="28" ref="E104:E111">F104+L104</f>
        <v>0</v>
      </c>
      <c r="F104" s="485">
        <v>0</v>
      </c>
      <c r="G104" s="485"/>
      <c r="H104" s="485"/>
      <c r="I104" s="485"/>
      <c r="J104" s="485"/>
      <c r="K104" s="485"/>
      <c r="L104" s="485"/>
    </row>
    <row r="105" spans="1:12" s="122" customFormat="1" ht="26.25" hidden="1" thickBot="1">
      <c r="A105" s="447"/>
      <c r="B105" s="447"/>
      <c r="C105" s="447" t="s">
        <v>245</v>
      </c>
      <c r="D105" s="448" t="s">
        <v>297</v>
      </c>
      <c r="E105" s="451">
        <f t="shared" si="28"/>
        <v>14000</v>
      </c>
      <c r="F105" s="485">
        <v>14000</v>
      </c>
      <c r="G105" s="485">
        <v>14000</v>
      </c>
      <c r="H105" s="485"/>
      <c r="I105" s="485"/>
      <c r="J105" s="485"/>
      <c r="K105" s="485"/>
      <c r="L105" s="485"/>
    </row>
    <row r="106" spans="1:12" s="122" customFormat="1" ht="13.5" hidden="1" thickBot="1">
      <c r="A106" s="447"/>
      <c r="B106" s="447"/>
      <c r="C106" s="447" t="s">
        <v>256</v>
      </c>
      <c r="D106" s="448" t="s">
        <v>298</v>
      </c>
      <c r="E106" s="451">
        <f t="shared" si="28"/>
        <v>800</v>
      </c>
      <c r="F106" s="485">
        <v>800</v>
      </c>
      <c r="G106" s="485"/>
      <c r="H106" s="485">
        <v>800</v>
      </c>
      <c r="I106" s="485"/>
      <c r="J106" s="485"/>
      <c r="K106" s="485"/>
      <c r="L106" s="485"/>
    </row>
    <row r="107" spans="1:12" s="122" customFormat="1" ht="13.5" hidden="1" thickBot="1">
      <c r="A107" s="447"/>
      <c r="B107" s="447"/>
      <c r="C107" s="447" t="s">
        <v>282</v>
      </c>
      <c r="D107" s="448" t="s">
        <v>283</v>
      </c>
      <c r="E107" s="451">
        <f t="shared" si="28"/>
        <v>500</v>
      </c>
      <c r="F107" s="485">
        <v>500</v>
      </c>
      <c r="G107" s="485">
        <v>500</v>
      </c>
      <c r="H107" s="485"/>
      <c r="I107" s="485"/>
      <c r="J107" s="485"/>
      <c r="K107" s="485"/>
      <c r="L107" s="485"/>
    </row>
    <row r="108" spans="1:12" s="122" customFormat="1" ht="13.5" hidden="1" thickBot="1">
      <c r="A108" s="447"/>
      <c r="B108" s="447"/>
      <c r="C108" s="447" t="s">
        <v>224</v>
      </c>
      <c r="D108" s="448" t="s">
        <v>287</v>
      </c>
      <c r="E108" s="451">
        <f t="shared" si="28"/>
        <v>1800</v>
      </c>
      <c r="F108" s="485">
        <v>1800</v>
      </c>
      <c r="G108" s="485"/>
      <c r="H108" s="485"/>
      <c r="I108" s="485"/>
      <c r="J108" s="485"/>
      <c r="K108" s="485"/>
      <c r="L108" s="485"/>
    </row>
    <row r="109" spans="1:12" s="122" customFormat="1" ht="13.5" hidden="1" thickBot="1">
      <c r="A109" s="447"/>
      <c r="B109" s="447"/>
      <c r="C109" s="447" t="s">
        <v>206</v>
      </c>
      <c r="D109" s="448" t="s">
        <v>299</v>
      </c>
      <c r="E109" s="451">
        <f t="shared" si="28"/>
        <v>2600</v>
      </c>
      <c r="F109" s="485">
        <v>2600</v>
      </c>
      <c r="G109" s="485"/>
      <c r="H109" s="485"/>
      <c r="I109" s="485"/>
      <c r="J109" s="485"/>
      <c r="K109" s="485"/>
      <c r="L109" s="485"/>
    </row>
    <row r="110" spans="1:12" s="122" customFormat="1" ht="39" hidden="1" thickBot="1">
      <c r="A110" s="447"/>
      <c r="B110" s="447"/>
      <c r="C110" s="447" t="s">
        <v>268</v>
      </c>
      <c r="D110" s="448" t="s">
        <v>435</v>
      </c>
      <c r="E110" s="451">
        <f t="shared" si="28"/>
        <v>2000</v>
      </c>
      <c r="F110" s="485">
        <v>2000</v>
      </c>
      <c r="G110" s="485"/>
      <c r="H110" s="485"/>
      <c r="I110" s="485"/>
      <c r="J110" s="485"/>
      <c r="K110" s="485"/>
      <c r="L110" s="485"/>
    </row>
    <row r="111" spans="1:12" s="122" customFormat="1" ht="39" hidden="1" thickBot="1">
      <c r="A111" s="465"/>
      <c r="B111" s="465"/>
      <c r="C111" s="465" t="s">
        <v>275</v>
      </c>
      <c r="D111" s="466" t="s">
        <v>442</v>
      </c>
      <c r="E111" s="452">
        <f t="shared" si="28"/>
        <v>700</v>
      </c>
      <c r="F111" s="486">
        <v>700</v>
      </c>
      <c r="G111" s="486"/>
      <c r="H111" s="486"/>
      <c r="I111" s="486"/>
      <c r="J111" s="486"/>
      <c r="K111" s="486"/>
      <c r="L111" s="486"/>
    </row>
    <row r="112" spans="1:12" s="521" customFormat="1" ht="13.5" thickBot="1">
      <c r="A112" s="95" t="s">
        <v>300</v>
      </c>
      <c r="B112" s="95"/>
      <c r="C112" s="95"/>
      <c r="D112" s="96" t="s">
        <v>303</v>
      </c>
      <c r="E112" s="97">
        <f>E113</f>
        <v>75000</v>
      </c>
      <c r="F112" s="97">
        <f aca="true" t="shared" si="29" ref="F112:L112">F113</f>
        <v>75000</v>
      </c>
      <c r="G112" s="97">
        <f t="shared" si="29"/>
        <v>0</v>
      </c>
      <c r="H112" s="97">
        <f t="shared" si="29"/>
        <v>0</v>
      </c>
      <c r="I112" s="97">
        <f t="shared" si="29"/>
        <v>0</v>
      </c>
      <c r="J112" s="97">
        <f t="shared" si="29"/>
        <v>75000</v>
      </c>
      <c r="K112" s="97">
        <f t="shared" si="29"/>
        <v>0</v>
      </c>
      <c r="L112" s="97">
        <f t="shared" si="29"/>
        <v>0</v>
      </c>
    </row>
    <row r="113" spans="1:12" s="122" customFormat="1" ht="26.25" thickBot="1">
      <c r="A113" s="72"/>
      <c r="B113" s="72" t="s">
        <v>304</v>
      </c>
      <c r="C113" s="72"/>
      <c r="D113" s="71" t="s">
        <v>384</v>
      </c>
      <c r="E113" s="81">
        <f>E114+E115</f>
        <v>75000</v>
      </c>
      <c r="F113" s="81">
        <f aca="true" t="shared" si="30" ref="F113:L113">F114+F115</f>
        <v>75000</v>
      </c>
      <c r="G113" s="81">
        <f t="shared" si="30"/>
        <v>0</v>
      </c>
      <c r="H113" s="81">
        <f t="shared" si="30"/>
        <v>0</v>
      </c>
      <c r="I113" s="81">
        <f t="shared" si="30"/>
        <v>0</v>
      </c>
      <c r="J113" s="81">
        <f t="shared" si="30"/>
        <v>75000</v>
      </c>
      <c r="K113" s="81">
        <f t="shared" si="30"/>
        <v>0</v>
      </c>
      <c r="L113" s="81">
        <f t="shared" si="30"/>
        <v>0</v>
      </c>
    </row>
    <row r="114" spans="1:12" s="122" customFormat="1" ht="39" hidden="1" thickBot="1">
      <c r="A114" s="447"/>
      <c r="B114" s="447"/>
      <c r="C114" s="447" t="s">
        <v>305</v>
      </c>
      <c r="D114" s="448" t="s">
        <v>443</v>
      </c>
      <c r="E114" s="451">
        <f>F114+L114</f>
        <v>35000</v>
      </c>
      <c r="F114" s="485">
        <v>35000</v>
      </c>
      <c r="G114" s="485"/>
      <c r="H114" s="485"/>
      <c r="I114" s="485"/>
      <c r="J114" s="485">
        <v>35000</v>
      </c>
      <c r="K114" s="485"/>
      <c r="L114" s="485"/>
    </row>
    <row r="115" spans="1:12" s="122" customFormat="1" ht="39" hidden="1" thickBot="1">
      <c r="A115" s="465"/>
      <c r="B115" s="465"/>
      <c r="C115" s="465" t="s">
        <v>306</v>
      </c>
      <c r="D115" s="466" t="s">
        <v>443</v>
      </c>
      <c r="E115" s="452">
        <f>F115+L115</f>
        <v>40000</v>
      </c>
      <c r="F115" s="486">
        <v>40000</v>
      </c>
      <c r="G115" s="486"/>
      <c r="H115" s="486"/>
      <c r="I115" s="486"/>
      <c r="J115" s="486">
        <v>40000</v>
      </c>
      <c r="K115" s="486"/>
      <c r="L115" s="486"/>
    </row>
    <row r="116" spans="1:12" s="521" customFormat="1" ht="13.5" thickBot="1">
      <c r="A116" s="95" t="s">
        <v>307</v>
      </c>
      <c r="B116" s="95"/>
      <c r="C116" s="95"/>
      <c r="D116" s="96" t="s">
        <v>411</v>
      </c>
      <c r="E116" s="97">
        <f>E117</f>
        <v>100000</v>
      </c>
      <c r="F116" s="97">
        <f aca="true" t="shared" si="31" ref="F116:L116">F117</f>
        <v>50000</v>
      </c>
      <c r="G116" s="97">
        <f t="shared" si="31"/>
        <v>0</v>
      </c>
      <c r="H116" s="97">
        <f t="shared" si="31"/>
        <v>0</v>
      </c>
      <c r="I116" s="97">
        <f t="shared" si="31"/>
        <v>0</v>
      </c>
      <c r="J116" s="97">
        <f t="shared" si="31"/>
        <v>0</v>
      </c>
      <c r="K116" s="97">
        <f t="shared" si="31"/>
        <v>0</v>
      </c>
      <c r="L116" s="97">
        <f t="shared" si="31"/>
        <v>50000</v>
      </c>
    </row>
    <row r="117" spans="1:12" s="122" customFormat="1" ht="13.5" thickBot="1">
      <c r="A117" s="289"/>
      <c r="B117" s="289" t="s">
        <v>308</v>
      </c>
      <c r="C117" s="289"/>
      <c r="D117" s="290" t="s">
        <v>309</v>
      </c>
      <c r="E117" s="291">
        <f>E118+E119</f>
        <v>100000</v>
      </c>
      <c r="F117" s="291">
        <v>50000</v>
      </c>
      <c r="G117" s="291">
        <f>G118+G119</f>
        <v>0</v>
      </c>
      <c r="H117" s="291">
        <f>H118+H119</f>
        <v>0</v>
      </c>
      <c r="I117" s="291">
        <f>I118+I119</f>
        <v>0</v>
      </c>
      <c r="J117" s="291">
        <f>J118+J119</f>
        <v>0</v>
      </c>
      <c r="K117" s="291">
        <f>K118+K119</f>
        <v>0</v>
      </c>
      <c r="L117" s="291">
        <v>50000</v>
      </c>
    </row>
    <row r="118" spans="1:12" s="122" customFormat="1" ht="13.5" hidden="1" thickBot="1">
      <c r="A118" s="447"/>
      <c r="B118" s="447"/>
      <c r="C118" s="447" t="s">
        <v>310</v>
      </c>
      <c r="D118" s="448" t="s">
        <v>313</v>
      </c>
      <c r="E118" s="451">
        <f>F118+L118</f>
        <v>50000</v>
      </c>
      <c r="F118" s="485">
        <v>50000</v>
      </c>
      <c r="G118" s="485"/>
      <c r="H118" s="485"/>
      <c r="I118" s="485"/>
      <c r="J118" s="485"/>
      <c r="K118" s="485"/>
      <c r="L118" s="485"/>
    </row>
    <row r="119" spans="1:12" s="122" customFormat="1" ht="26.25" hidden="1" thickBot="1">
      <c r="A119" s="465"/>
      <c r="B119" s="465"/>
      <c r="C119" s="465" t="s">
        <v>311</v>
      </c>
      <c r="D119" s="466" t="s">
        <v>312</v>
      </c>
      <c r="E119" s="452">
        <f>F119+L119</f>
        <v>50000</v>
      </c>
      <c r="F119" s="486">
        <v>50000</v>
      </c>
      <c r="G119" s="486"/>
      <c r="H119" s="486"/>
      <c r="I119" s="486"/>
      <c r="J119" s="486"/>
      <c r="K119" s="486"/>
      <c r="L119" s="486"/>
    </row>
    <row r="120" spans="1:12" s="521" customFormat="1" ht="13.5" thickBot="1">
      <c r="A120" s="95" t="s">
        <v>315</v>
      </c>
      <c r="B120" s="95"/>
      <c r="C120" s="95"/>
      <c r="D120" s="96" t="s">
        <v>316</v>
      </c>
      <c r="E120" s="97">
        <f>SUM(E121:E127)</f>
        <v>4189466</v>
      </c>
      <c r="F120" s="97">
        <f aca="true" t="shared" si="32" ref="F120:L120">SUM(F121:F127)</f>
        <v>3080850</v>
      </c>
      <c r="G120" s="97">
        <f t="shared" si="32"/>
        <v>1855100</v>
      </c>
      <c r="H120" s="97">
        <f t="shared" si="32"/>
        <v>382850</v>
      </c>
      <c r="I120" s="97">
        <f t="shared" si="32"/>
        <v>0</v>
      </c>
      <c r="J120" s="97">
        <f t="shared" si="32"/>
        <v>0</v>
      </c>
      <c r="K120" s="97">
        <f t="shared" si="32"/>
        <v>0</v>
      </c>
      <c r="L120" s="97">
        <f t="shared" si="32"/>
        <v>1108616</v>
      </c>
    </row>
    <row r="121" spans="1:12" s="122" customFormat="1" ht="12.75">
      <c r="A121" s="289"/>
      <c r="B121" s="289" t="s">
        <v>314</v>
      </c>
      <c r="C121" s="289"/>
      <c r="D121" s="290" t="s">
        <v>317</v>
      </c>
      <c r="E121" s="291">
        <f aca="true" t="shared" si="33" ref="E121:E127">F121+L121</f>
        <v>2797616</v>
      </c>
      <c r="F121" s="292">
        <v>1739000</v>
      </c>
      <c r="G121" s="292">
        <v>1138000</v>
      </c>
      <c r="H121" s="292">
        <v>230000</v>
      </c>
      <c r="I121" s="292"/>
      <c r="J121" s="292"/>
      <c r="K121" s="292"/>
      <c r="L121" s="292">
        <f>4!E25</f>
        <v>1058616</v>
      </c>
    </row>
    <row r="122" spans="1:12" s="122" customFormat="1" ht="25.5">
      <c r="A122" s="72"/>
      <c r="B122" s="72" t="s">
        <v>318</v>
      </c>
      <c r="C122" s="72"/>
      <c r="D122" s="71" t="s">
        <v>319</v>
      </c>
      <c r="E122" s="81">
        <f t="shared" si="33"/>
        <v>128250</v>
      </c>
      <c r="F122" s="75">
        <v>128250</v>
      </c>
      <c r="G122" s="75">
        <v>85100</v>
      </c>
      <c r="H122" s="75">
        <v>19400</v>
      </c>
      <c r="I122" s="75"/>
      <c r="J122" s="75"/>
      <c r="K122" s="75"/>
      <c r="L122" s="292"/>
    </row>
    <row r="123" spans="1:12" s="122" customFormat="1" ht="12.75">
      <c r="A123" s="72"/>
      <c r="B123" s="72" t="s">
        <v>320</v>
      </c>
      <c r="C123" s="72"/>
      <c r="D123" s="71" t="s">
        <v>321</v>
      </c>
      <c r="E123" s="81">
        <f t="shared" si="33"/>
        <v>149000</v>
      </c>
      <c r="F123" s="75">
        <v>99000</v>
      </c>
      <c r="G123" s="75">
        <v>48800</v>
      </c>
      <c r="H123" s="75">
        <v>9200</v>
      </c>
      <c r="I123" s="75"/>
      <c r="J123" s="75"/>
      <c r="K123" s="75"/>
      <c r="L123" s="292">
        <v>50000</v>
      </c>
    </row>
    <row r="124" spans="1:12" s="122" customFormat="1" ht="12.75">
      <c r="A124" s="72"/>
      <c r="B124" s="72" t="s">
        <v>322</v>
      </c>
      <c r="C124" s="72"/>
      <c r="D124" s="71" t="s">
        <v>323</v>
      </c>
      <c r="E124" s="81">
        <f t="shared" si="33"/>
        <v>884000</v>
      </c>
      <c r="F124" s="75">
        <v>884000</v>
      </c>
      <c r="G124" s="75">
        <v>555000</v>
      </c>
      <c r="H124" s="75">
        <v>118000</v>
      </c>
      <c r="I124" s="75"/>
      <c r="J124" s="75"/>
      <c r="K124" s="75"/>
      <c r="L124" s="292"/>
    </row>
    <row r="125" spans="1:12" s="122" customFormat="1" ht="12.75">
      <c r="A125" s="72"/>
      <c r="B125" s="72" t="s">
        <v>324</v>
      </c>
      <c r="C125" s="72"/>
      <c r="D125" s="71" t="s">
        <v>326</v>
      </c>
      <c r="E125" s="81">
        <f t="shared" si="33"/>
        <v>196300</v>
      </c>
      <c r="F125" s="75">
        <f>36300+160000</f>
        <v>196300</v>
      </c>
      <c r="G125" s="75">
        <v>28200</v>
      </c>
      <c r="H125" s="75">
        <v>6250</v>
      </c>
      <c r="I125" s="75"/>
      <c r="J125" s="75"/>
      <c r="K125" s="75"/>
      <c r="L125" s="292"/>
    </row>
    <row r="126" spans="1:12" s="122" customFormat="1" ht="25.5">
      <c r="A126" s="72"/>
      <c r="B126" s="72" t="s">
        <v>325</v>
      </c>
      <c r="C126" s="72"/>
      <c r="D126" s="71" t="s">
        <v>327</v>
      </c>
      <c r="E126" s="81">
        <f t="shared" si="33"/>
        <v>13600</v>
      </c>
      <c r="F126" s="75">
        <v>13600</v>
      </c>
      <c r="G126" s="75"/>
      <c r="H126" s="75"/>
      <c r="I126" s="75"/>
      <c r="J126" s="75"/>
      <c r="K126" s="75"/>
      <c r="L126" s="75"/>
    </row>
    <row r="127" spans="1:12" s="122" customFormat="1" ht="13.5" thickBot="1">
      <c r="A127" s="90"/>
      <c r="B127" s="90" t="s">
        <v>328</v>
      </c>
      <c r="C127" s="90"/>
      <c r="D127" s="91" t="s">
        <v>277</v>
      </c>
      <c r="E127" s="92">
        <f t="shared" si="33"/>
        <v>20700</v>
      </c>
      <c r="F127" s="93">
        <v>20700</v>
      </c>
      <c r="G127" s="93"/>
      <c r="H127" s="93"/>
      <c r="I127" s="93"/>
      <c r="J127" s="93"/>
      <c r="K127" s="93"/>
      <c r="L127" s="93"/>
    </row>
    <row r="128" spans="1:12" s="521" customFormat="1" ht="13.5" thickBot="1">
      <c r="A128" s="95" t="s">
        <v>330</v>
      </c>
      <c r="B128" s="95"/>
      <c r="C128" s="95"/>
      <c r="D128" s="96" t="s">
        <v>331</v>
      </c>
      <c r="E128" s="97">
        <f>SUM(E129:E130)</f>
        <v>61000</v>
      </c>
      <c r="F128" s="97">
        <f aca="true" t="shared" si="34" ref="F128:L128">F129+F130</f>
        <v>61000</v>
      </c>
      <c r="G128" s="97">
        <f t="shared" si="34"/>
        <v>28000</v>
      </c>
      <c r="H128" s="97">
        <f t="shared" si="34"/>
        <v>3500</v>
      </c>
      <c r="I128" s="97">
        <f t="shared" si="34"/>
        <v>5000</v>
      </c>
      <c r="J128" s="97">
        <f t="shared" si="34"/>
        <v>0</v>
      </c>
      <c r="K128" s="97">
        <f t="shared" si="34"/>
        <v>0</v>
      </c>
      <c r="L128" s="97">
        <f t="shared" si="34"/>
        <v>0</v>
      </c>
    </row>
    <row r="129" spans="1:12" s="122" customFormat="1" ht="12.75">
      <c r="A129" s="72"/>
      <c r="B129" s="289" t="s">
        <v>332</v>
      </c>
      <c r="C129" s="289"/>
      <c r="D129" s="290" t="s">
        <v>333</v>
      </c>
      <c r="E129" s="291">
        <f>F129+L129</f>
        <v>50000</v>
      </c>
      <c r="F129" s="292">
        <v>50000</v>
      </c>
      <c r="G129" s="292">
        <v>28000</v>
      </c>
      <c r="H129" s="292">
        <v>3500</v>
      </c>
      <c r="I129" s="75"/>
      <c r="J129" s="75"/>
      <c r="K129" s="75"/>
      <c r="L129" s="75"/>
    </row>
    <row r="130" spans="1:12" s="122" customFormat="1" ht="13.5" thickBot="1">
      <c r="A130" s="90"/>
      <c r="B130" s="90" t="s">
        <v>350</v>
      </c>
      <c r="C130" s="90"/>
      <c r="D130" s="91" t="s">
        <v>277</v>
      </c>
      <c r="E130" s="291">
        <f>F130+L130</f>
        <v>11000</v>
      </c>
      <c r="F130" s="93">
        <v>11000</v>
      </c>
      <c r="G130" s="94"/>
      <c r="H130" s="93"/>
      <c r="I130" s="93">
        <v>5000</v>
      </c>
      <c r="J130" s="93"/>
      <c r="K130" s="93"/>
      <c r="L130" s="93"/>
    </row>
    <row r="131" spans="1:12" s="521" customFormat="1" ht="13.5" thickBot="1">
      <c r="A131" s="95" t="s">
        <v>334</v>
      </c>
      <c r="B131" s="95"/>
      <c r="C131" s="95"/>
      <c r="D131" s="96" t="s">
        <v>335</v>
      </c>
      <c r="E131" s="97">
        <f>E132+E133+E134+E135+E136+E137</f>
        <v>2374950</v>
      </c>
      <c r="F131" s="97">
        <f aca="true" t="shared" si="35" ref="F131:L131">F132+F133+F134+F135+F136+F137</f>
        <v>2374950</v>
      </c>
      <c r="G131" s="97">
        <f t="shared" si="35"/>
        <v>253200</v>
      </c>
      <c r="H131" s="97">
        <f t="shared" si="35"/>
        <v>54600</v>
      </c>
      <c r="I131" s="97">
        <f t="shared" si="35"/>
        <v>0</v>
      </c>
      <c r="J131" s="97">
        <f t="shared" si="35"/>
        <v>0</v>
      </c>
      <c r="K131" s="97">
        <f t="shared" si="35"/>
        <v>0</v>
      </c>
      <c r="L131" s="97">
        <f t="shared" si="35"/>
        <v>0</v>
      </c>
    </row>
    <row r="132" spans="1:12" s="122" customFormat="1" ht="51">
      <c r="A132" s="72"/>
      <c r="B132" s="72" t="s">
        <v>336</v>
      </c>
      <c r="C132" s="72"/>
      <c r="D132" s="71" t="s">
        <v>431</v>
      </c>
      <c r="E132" s="81">
        <f aca="true" t="shared" si="36" ref="E132:E137">F132+L132</f>
        <v>1517000</v>
      </c>
      <c r="F132" s="75">
        <v>1517000</v>
      </c>
      <c r="G132" s="75">
        <v>27000</v>
      </c>
      <c r="H132" s="75">
        <v>6200</v>
      </c>
      <c r="I132" s="75"/>
      <c r="J132" s="75"/>
      <c r="K132" s="75"/>
      <c r="L132" s="75"/>
    </row>
    <row r="133" spans="1:12" s="122" customFormat="1" ht="63.75">
      <c r="A133" s="72"/>
      <c r="B133" s="72" t="s">
        <v>339</v>
      </c>
      <c r="C133" s="72"/>
      <c r="D133" s="71" t="s">
        <v>338</v>
      </c>
      <c r="E133" s="81">
        <f t="shared" si="36"/>
        <v>8000</v>
      </c>
      <c r="F133" s="75">
        <v>8000</v>
      </c>
      <c r="G133" s="75"/>
      <c r="H133" s="75"/>
      <c r="I133" s="75"/>
      <c r="J133" s="75"/>
      <c r="K133" s="75"/>
      <c r="L133" s="75"/>
    </row>
    <row r="134" spans="1:12" s="122" customFormat="1" ht="38.25">
      <c r="A134" s="72"/>
      <c r="B134" s="72" t="s">
        <v>337</v>
      </c>
      <c r="C134" s="72"/>
      <c r="D134" s="71" t="s">
        <v>340</v>
      </c>
      <c r="E134" s="81">
        <f t="shared" si="36"/>
        <v>280000</v>
      </c>
      <c r="F134" s="75">
        <f>53000+105000+122000</f>
        <v>280000</v>
      </c>
      <c r="G134" s="75"/>
      <c r="H134" s="75"/>
      <c r="I134" s="75"/>
      <c r="J134" s="75"/>
      <c r="K134" s="75"/>
      <c r="L134" s="75"/>
    </row>
    <row r="135" spans="1:12" s="122" customFormat="1" ht="12.75">
      <c r="A135" s="72"/>
      <c r="B135" s="72" t="s">
        <v>341</v>
      </c>
      <c r="C135" s="72"/>
      <c r="D135" s="71" t="s">
        <v>343</v>
      </c>
      <c r="E135" s="81">
        <f t="shared" si="36"/>
        <v>165000</v>
      </c>
      <c r="F135" s="75">
        <v>165000</v>
      </c>
      <c r="G135" s="75"/>
      <c r="H135" s="75"/>
      <c r="I135" s="75"/>
      <c r="J135" s="75"/>
      <c r="K135" s="75"/>
      <c r="L135" s="75"/>
    </row>
    <row r="136" spans="1:12" s="122" customFormat="1" ht="12.75">
      <c r="A136" s="72"/>
      <c r="B136" s="72" t="s">
        <v>342</v>
      </c>
      <c r="C136" s="72"/>
      <c r="D136" s="290" t="s">
        <v>414</v>
      </c>
      <c r="E136" s="81">
        <f t="shared" si="36"/>
        <v>307950</v>
      </c>
      <c r="F136" s="75">
        <v>307950</v>
      </c>
      <c r="G136" s="75">
        <v>226200</v>
      </c>
      <c r="H136" s="75">
        <v>48400</v>
      </c>
      <c r="I136" s="75"/>
      <c r="J136" s="75"/>
      <c r="K136" s="75"/>
      <c r="L136" s="75"/>
    </row>
    <row r="137" spans="1:12" s="122" customFormat="1" ht="13.5" thickBot="1">
      <c r="A137" s="90"/>
      <c r="B137" s="90" t="s">
        <v>344</v>
      </c>
      <c r="C137" s="90"/>
      <c r="D137" s="91" t="s">
        <v>277</v>
      </c>
      <c r="E137" s="92">
        <f t="shared" si="36"/>
        <v>97000</v>
      </c>
      <c r="F137" s="93">
        <f>F138+F139</f>
        <v>97000</v>
      </c>
      <c r="G137" s="93"/>
      <c r="H137" s="93"/>
      <c r="I137" s="93"/>
      <c r="J137" s="93"/>
      <c r="K137" s="93"/>
      <c r="L137" s="93"/>
    </row>
    <row r="138" spans="1:12" s="122" customFormat="1" ht="13.5" hidden="1" thickBot="1">
      <c r="A138" s="465"/>
      <c r="B138" s="465"/>
      <c r="C138" s="465" t="s">
        <v>612</v>
      </c>
      <c r="D138" s="466"/>
      <c r="E138" s="486"/>
      <c r="F138" s="486">
        <v>93000</v>
      </c>
      <c r="G138" s="486"/>
      <c r="H138" s="486"/>
      <c r="I138" s="486"/>
      <c r="J138" s="486"/>
      <c r="K138" s="486"/>
      <c r="L138" s="486"/>
    </row>
    <row r="139" spans="1:12" s="122" customFormat="1" ht="13.5" hidden="1" thickBot="1">
      <c r="A139" s="465"/>
      <c r="B139" s="465"/>
      <c r="C139" s="465" t="s">
        <v>613</v>
      </c>
      <c r="D139" s="466"/>
      <c r="E139" s="486"/>
      <c r="F139" s="486">
        <v>4000</v>
      </c>
      <c r="G139" s="486"/>
      <c r="H139" s="486"/>
      <c r="I139" s="486"/>
      <c r="J139" s="486"/>
      <c r="K139" s="486"/>
      <c r="L139" s="486"/>
    </row>
    <row r="140" spans="1:12" s="521" customFormat="1" ht="13.5" thickBot="1">
      <c r="A140" s="95" t="s">
        <v>329</v>
      </c>
      <c r="B140" s="95"/>
      <c r="C140" s="95"/>
      <c r="D140" s="95" t="s">
        <v>345</v>
      </c>
      <c r="E140" s="97">
        <f>E141+E142+E143</f>
        <v>108850</v>
      </c>
      <c r="F140" s="97">
        <f aca="true" t="shared" si="37" ref="F140:L140">F141+F142+F143</f>
        <v>108850</v>
      </c>
      <c r="G140" s="97">
        <f t="shared" si="37"/>
        <v>77800</v>
      </c>
      <c r="H140" s="97">
        <f t="shared" si="37"/>
        <v>16700</v>
      </c>
      <c r="I140" s="97">
        <f t="shared" si="37"/>
        <v>0</v>
      </c>
      <c r="J140" s="97">
        <f t="shared" si="37"/>
        <v>0</v>
      </c>
      <c r="K140" s="97">
        <f t="shared" si="37"/>
        <v>0</v>
      </c>
      <c r="L140" s="97">
        <f t="shared" si="37"/>
        <v>0</v>
      </c>
    </row>
    <row r="141" spans="1:12" s="122" customFormat="1" ht="12.75">
      <c r="A141" s="72"/>
      <c r="B141" s="72" t="s">
        <v>346</v>
      </c>
      <c r="C141" s="72"/>
      <c r="D141" s="71" t="s">
        <v>347</v>
      </c>
      <c r="E141" s="81">
        <f>F141+L141</f>
        <v>107500</v>
      </c>
      <c r="F141" s="75">
        <v>107500</v>
      </c>
      <c r="G141" s="75">
        <v>77800</v>
      </c>
      <c r="H141" s="75">
        <v>16700</v>
      </c>
      <c r="I141" s="75"/>
      <c r="J141" s="75"/>
      <c r="K141" s="75"/>
      <c r="L141" s="75"/>
    </row>
    <row r="142" spans="1:12" s="122" customFormat="1" ht="25.5">
      <c r="A142" s="72"/>
      <c r="B142" s="72" t="s">
        <v>348</v>
      </c>
      <c r="C142" s="72"/>
      <c r="D142" s="71" t="s">
        <v>327</v>
      </c>
      <c r="E142" s="81">
        <f>F142+L142</f>
        <v>550</v>
      </c>
      <c r="F142" s="75">
        <v>550</v>
      </c>
      <c r="G142" s="75"/>
      <c r="H142" s="75"/>
      <c r="I142" s="75"/>
      <c r="J142" s="75"/>
      <c r="K142" s="75"/>
      <c r="L142" s="75"/>
    </row>
    <row r="143" spans="1:12" s="122" customFormat="1" ht="13.5" thickBot="1">
      <c r="A143" s="90"/>
      <c r="B143" s="90" t="s">
        <v>349</v>
      </c>
      <c r="C143" s="90"/>
      <c r="D143" s="91" t="s">
        <v>277</v>
      </c>
      <c r="E143" s="92">
        <f>F143+L143</f>
        <v>800</v>
      </c>
      <c r="F143" s="93">
        <v>800</v>
      </c>
      <c r="G143" s="93"/>
      <c r="H143" s="93"/>
      <c r="I143" s="93"/>
      <c r="J143" s="93"/>
      <c r="K143" s="93"/>
      <c r="L143" s="93"/>
    </row>
    <row r="144" spans="1:12" s="521" customFormat="1" ht="26.25" thickBot="1">
      <c r="A144" s="95" t="s">
        <v>351</v>
      </c>
      <c r="B144" s="95"/>
      <c r="C144" s="95"/>
      <c r="D144" s="96" t="s">
        <v>352</v>
      </c>
      <c r="E144" s="97">
        <f>E145+E146+E147+E148+E152</f>
        <v>696250</v>
      </c>
      <c r="F144" s="97">
        <f aca="true" t="shared" si="38" ref="F144:L144">F145+F146+F147+F148+F152</f>
        <v>202250</v>
      </c>
      <c r="G144" s="97">
        <f t="shared" si="38"/>
        <v>0</v>
      </c>
      <c r="H144" s="97">
        <f t="shared" si="38"/>
        <v>0</v>
      </c>
      <c r="I144" s="97">
        <f t="shared" si="38"/>
        <v>0</v>
      </c>
      <c r="J144" s="97">
        <f t="shared" si="38"/>
        <v>0</v>
      </c>
      <c r="K144" s="97">
        <f t="shared" si="38"/>
        <v>0</v>
      </c>
      <c r="L144" s="97">
        <f t="shared" si="38"/>
        <v>494000</v>
      </c>
    </row>
    <row r="145" spans="1:12" s="122" customFormat="1" ht="12.75">
      <c r="A145" s="72"/>
      <c r="B145" s="72" t="s">
        <v>354</v>
      </c>
      <c r="C145" s="72"/>
      <c r="D145" s="71" t="s">
        <v>355</v>
      </c>
      <c r="E145" s="81">
        <f>F145+L145</f>
        <v>400000</v>
      </c>
      <c r="F145" s="75"/>
      <c r="G145" s="75"/>
      <c r="H145" s="75"/>
      <c r="I145" s="75"/>
      <c r="J145" s="75"/>
      <c r="K145" s="75"/>
      <c r="L145" s="75">
        <v>400000</v>
      </c>
    </row>
    <row r="146" spans="1:12" s="122" customFormat="1" ht="12.75">
      <c r="A146" s="72"/>
      <c r="B146" s="72" t="s">
        <v>353</v>
      </c>
      <c r="C146" s="72"/>
      <c r="D146" s="71" t="s">
        <v>356</v>
      </c>
      <c r="E146" s="81">
        <f>F146+L146</f>
        <v>92050</v>
      </c>
      <c r="F146" s="75">
        <v>1050</v>
      </c>
      <c r="G146" s="75"/>
      <c r="H146" s="75"/>
      <c r="I146" s="75"/>
      <c r="J146" s="75"/>
      <c r="K146" s="75"/>
      <c r="L146" s="292">
        <v>91000</v>
      </c>
    </row>
    <row r="147" spans="1:12" s="122" customFormat="1" ht="25.5">
      <c r="A147" s="72"/>
      <c r="B147" s="72" t="s">
        <v>357</v>
      </c>
      <c r="C147" s="72"/>
      <c r="D147" s="71" t="s">
        <v>444</v>
      </c>
      <c r="E147" s="81">
        <f>F147+L147</f>
        <v>46000</v>
      </c>
      <c r="F147" s="75">
        <v>46000</v>
      </c>
      <c r="G147" s="75"/>
      <c r="H147" s="75"/>
      <c r="I147" s="75"/>
      <c r="J147" s="75"/>
      <c r="K147" s="75"/>
      <c r="L147" s="75"/>
    </row>
    <row r="148" spans="1:12" s="122" customFormat="1" ht="12.75">
      <c r="A148" s="423"/>
      <c r="B148" s="423" t="s">
        <v>358</v>
      </c>
      <c r="C148" s="423"/>
      <c r="D148" s="424" t="s">
        <v>359</v>
      </c>
      <c r="E148" s="81">
        <f>SUM(E149:E151)</f>
        <v>115200</v>
      </c>
      <c r="F148" s="81">
        <f aca="true" t="shared" si="39" ref="F148:L148">SUM(F149:F151)</f>
        <v>115200</v>
      </c>
      <c r="G148" s="81">
        <f t="shared" si="39"/>
        <v>0</v>
      </c>
      <c r="H148" s="81">
        <f t="shared" si="39"/>
        <v>0</v>
      </c>
      <c r="I148" s="81">
        <f t="shared" si="39"/>
        <v>0</v>
      </c>
      <c r="J148" s="81">
        <f t="shared" si="39"/>
        <v>0</v>
      </c>
      <c r="K148" s="81">
        <f t="shared" si="39"/>
        <v>0</v>
      </c>
      <c r="L148" s="81">
        <f t="shared" si="39"/>
        <v>0</v>
      </c>
    </row>
    <row r="149" spans="1:12" s="122" customFormat="1" ht="12.75" hidden="1">
      <c r="A149" s="449"/>
      <c r="B149" s="449"/>
      <c r="C149" s="449" t="s">
        <v>230</v>
      </c>
      <c r="D149" s="450" t="s">
        <v>261</v>
      </c>
      <c r="E149" s="451">
        <f>F149+L149</f>
        <v>69000</v>
      </c>
      <c r="F149" s="451">
        <v>69000</v>
      </c>
      <c r="G149" s="451"/>
      <c r="H149" s="451"/>
      <c r="I149" s="451"/>
      <c r="J149" s="451"/>
      <c r="K149" s="451"/>
      <c r="L149" s="451"/>
    </row>
    <row r="150" spans="1:12" s="122" customFormat="1" ht="12.75" hidden="1">
      <c r="A150" s="449"/>
      <c r="B150" s="449"/>
      <c r="C150" s="449" t="s">
        <v>224</v>
      </c>
      <c r="D150" s="450" t="s">
        <v>615</v>
      </c>
      <c r="E150" s="451">
        <f>F150+L150</f>
        <v>2000</v>
      </c>
      <c r="F150" s="451">
        <v>2000</v>
      </c>
      <c r="G150" s="451"/>
      <c r="H150" s="451"/>
      <c r="I150" s="451"/>
      <c r="J150" s="451"/>
      <c r="K150" s="451"/>
      <c r="L150" s="451"/>
    </row>
    <row r="151" spans="1:12" s="122" customFormat="1" ht="12.75" hidden="1">
      <c r="A151" s="449"/>
      <c r="B151" s="449"/>
      <c r="C151" s="449" t="s">
        <v>206</v>
      </c>
      <c r="D151" s="450" t="s">
        <v>614</v>
      </c>
      <c r="E151" s="451">
        <f>F151+L151</f>
        <v>44200</v>
      </c>
      <c r="F151" s="451">
        <v>44200</v>
      </c>
      <c r="G151" s="451"/>
      <c r="H151" s="451"/>
      <c r="I151" s="451"/>
      <c r="J151" s="451"/>
      <c r="K151" s="451"/>
      <c r="L151" s="451"/>
    </row>
    <row r="152" spans="1:12" s="122" customFormat="1" ht="13.5" thickBot="1">
      <c r="A152" s="425"/>
      <c r="B152" s="425" t="s">
        <v>360</v>
      </c>
      <c r="C152" s="425"/>
      <c r="D152" s="426" t="s">
        <v>277</v>
      </c>
      <c r="E152" s="427">
        <f>F152+L152</f>
        <v>43000</v>
      </c>
      <c r="F152" s="427">
        <v>40000</v>
      </c>
      <c r="G152" s="427"/>
      <c r="H152" s="427"/>
      <c r="I152" s="427"/>
      <c r="J152" s="427"/>
      <c r="K152" s="427"/>
      <c r="L152" s="427">
        <v>3000</v>
      </c>
    </row>
    <row r="153" spans="1:12" s="521" customFormat="1" ht="26.25" thickBot="1">
      <c r="A153" s="95" t="s">
        <v>361</v>
      </c>
      <c r="B153" s="95"/>
      <c r="C153" s="95"/>
      <c r="D153" s="96" t="s">
        <v>362</v>
      </c>
      <c r="E153" s="97">
        <f>E154+E159</f>
        <v>568977</v>
      </c>
      <c r="F153" s="97">
        <f aca="true" t="shared" si="40" ref="F153:L153">F154+F159</f>
        <v>373000</v>
      </c>
      <c r="G153" s="97">
        <f t="shared" si="40"/>
        <v>0</v>
      </c>
      <c r="H153" s="97">
        <f t="shared" si="40"/>
        <v>0</v>
      </c>
      <c r="I153" s="97">
        <f t="shared" si="40"/>
        <v>343000</v>
      </c>
      <c r="J153" s="97">
        <f t="shared" si="40"/>
        <v>0</v>
      </c>
      <c r="K153" s="97">
        <f t="shared" si="40"/>
        <v>0</v>
      </c>
      <c r="L153" s="97">
        <f t="shared" si="40"/>
        <v>195977</v>
      </c>
    </row>
    <row r="154" spans="1:12" s="122" customFormat="1" ht="25.5">
      <c r="A154" s="289"/>
      <c r="B154" s="289" t="s">
        <v>363</v>
      </c>
      <c r="C154" s="289"/>
      <c r="D154" s="290" t="s">
        <v>364</v>
      </c>
      <c r="E154" s="291">
        <f>SUM(E155:E158)</f>
        <v>538977</v>
      </c>
      <c r="F154" s="291">
        <f aca="true" t="shared" si="41" ref="F154:L154">SUM(F155:F158)</f>
        <v>343000</v>
      </c>
      <c r="G154" s="291">
        <f t="shared" si="41"/>
        <v>0</v>
      </c>
      <c r="H154" s="291">
        <f t="shared" si="41"/>
        <v>0</v>
      </c>
      <c r="I154" s="291">
        <f t="shared" si="41"/>
        <v>343000</v>
      </c>
      <c r="J154" s="291">
        <f t="shared" si="41"/>
        <v>0</v>
      </c>
      <c r="K154" s="291">
        <f t="shared" si="41"/>
        <v>0</v>
      </c>
      <c r="L154" s="291">
        <f t="shared" si="41"/>
        <v>195977</v>
      </c>
    </row>
    <row r="155" spans="1:12" s="122" customFormat="1" ht="12.75" hidden="1">
      <c r="A155" s="447"/>
      <c r="B155" s="447"/>
      <c r="C155" s="447" t="s">
        <v>365</v>
      </c>
      <c r="D155" s="448" t="s">
        <v>366</v>
      </c>
      <c r="E155" s="451">
        <f>F155+L155</f>
        <v>343000</v>
      </c>
      <c r="F155" s="485">
        <v>343000</v>
      </c>
      <c r="G155" s="485"/>
      <c r="H155" s="485"/>
      <c r="I155" s="485">
        <v>343000</v>
      </c>
      <c r="J155" s="485"/>
      <c r="K155" s="485"/>
      <c r="L155" s="485"/>
    </row>
    <row r="156" spans="1:13" s="122" customFormat="1" ht="12.75" hidden="1">
      <c r="A156" s="447"/>
      <c r="B156" s="447"/>
      <c r="C156" s="447" t="s">
        <v>217</v>
      </c>
      <c r="D156" s="602" t="s">
        <v>628</v>
      </c>
      <c r="E156" s="451">
        <f>F156+L156</f>
        <v>11100</v>
      </c>
      <c r="F156" s="485"/>
      <c r="G156" s="485"/>
      <c r="H156" s="485"/>
      <c r="I156" s="485"/>
      <c r="J156" s="485"/>
      <c r="K156" s="485"/>
      <c r="L156" s="485">
        <v>11100</v>
      </c>
      <c r="M156" s="607"/>
    </row>
    <row r="157" spans="1:13" s="122" customFormat="1" ht="12.75" hidden="1">
      <c r="A157" s="447"/>
      <c r="B157" s="447"/>
      <c r="C157" s="447" t="s">
        <v>219</v>
      </c>
      <c r="D157" s="603"/>
      <c r="E157" s="451">
        <v>118605</v>
      </c>
      <c r="F157" s="485"/>
      <c r="G157" s="485"/>
      <c r="H157" s="485"/>
      <c r="I157" s="485"/>
      <c r="J157" s="485"/>
      <c r="K157" s="485"/>
      <c r="L157" s="485">
        <v>118605</v>
      </c>
      <c r="M157" s="607"/>
    </row>
    <row r="158" spans="1:13" s="122" customFormat="1" ht="12.75" hidden="1">
      <c r="A158" s="447"/>
      <c r="B158" s="447"/>
      <c r="C158" s="447" t="s">
        <v>220</v>
      </c>
      <c r="D158" s="604"/>
      <c r="E158" s="451">
        <v>66272</v>
      </c>
      <c r="F158" s="485"/>
      <c r="G158" s="485"/>
      <c r="H158" s="485"/>
      <c r="I158" s="485"/>
      <c r="J158" s="485"/>
      <c r="K158" s="485"/>
      <c r="L158" s="485">
        <v>66272</v>
      </c>
      <c r="M158" s="607"/>
    </row>
    <row r="159" spans="1:12" s="122" customFormat="1" ht="26.25" thickBot="1">
      <c r="A159" s="90"/>
      <c r="B159" s="90" t="s">
        <v>369</v>
      </c>
      <c r="C159" s="90"/>
      <c r="D159" s="91" t="s">
        <v>370</v>
      </c>
      <c r="E159" s="92">
        <f>F159+L159</f>
        <v>30000</v>
      </c>
      <c r="F159" s="93">
        <v>30000</v>
      </c>
      <c r="G159" s="93"/>
      <c r="H159" s="93"/>
      <c r="I159" s="93"/>
      <c r="J159" s="93"/>
      <c r="K159" s="93"/>
      <c r="L159" s="93"/>
    </row>
    <row r="160" spans="1:12" s="521" customFormat="1" ht="13.5" thickBot="1">
      <c r="A160" s="95" t="s">
        <v>371</v>
      </c>
      <c r="B160" s="95"/>
      <c r="C160" s="95"/>
      <c r="D160" s="96" t="s">
        <v>372</v>
      </c>
      <c r="E160" s="97">
        <f>E161+E164</f>
        <v>275000</v>
      </c>
      <c r="F160" s="97">
        <f aca="true" t="shared" si="42" ref="F160:L160">F161+F164</f>
        <v>75000</v>
      </c>
      <c r="G160" s="97">
        <f t="shared" si="42"/>
        <v>0</v>
      </c>
      <c r="H160" s="97">
        <f t="shared" si="42"/>
        <v>0</v>
      </c>
      <c r="I160" s="97">
        <f t="shared" si="42"/>
        <v>70000</v>
      </c>
      <c r="J160" s="97">
        <f t="shared" si="42"/>
        <v>0</v>
      </c>
      <c r="K160" s="97">
        <f t="shared" si="42"/>
        <v>0</v>
      </c>
      <c r="L160" s="97">
        <f t="shared" si="42"/>
        <v>200000</v>
      </c>
    </row>
    <row r="161" spans="1:12" s="122" customFormat="1" ht="25.5">
      <c r="A161" s="72"/>
      <c r="B161" s="72" t="s">
        <v>373</v>
      </c>
      <c r="C161" s="72"/>
      <c r="D161" s="71" t="s">
        <v>374</v>
      </c>
      <c r="E161" s="81">
        <f>E162+E163</f>
        <v>270000</v>
      </c>
      <c r="F161" s="81">
        <f aca="true" t="shared" si="43" ref="F161:L161">F162+F163</f>
        <v>70000</v>
      </c>
      <c r="G161" s="81">
        <f t="shared" si="43"/>
        <v>0</v>
      </c>
      <c r="H161" s="81">
        <f t="shared" si="43"/>
        <v>0</v>
      </c>
      <c r="I161" s="81">
        <f t="shared" si="43"/>
        <v>70000</v>
      </c>
      <c r="J161" s="81">
        <f t="shared" si="43"/>
        <v>0</v>
      </c>
      <c r="K161" s="81">
        <f t="shared" si="43"/>
        <v>0</v>
      </c>
      <c r="L161" s="81">
        <f t="shared" si="43"/>
        <v>200000</v>
      </c>
    </row>
    <row r="162" spans="1:12" s="122" customFormat="1" ht="12.75" hidden="1">
      <c r="A162" s="447"/>
      <c r="B162" s="447"/>
      <c r="C162" s="447" t="s">
        <v>375</v>
      </c>
      <c r="D162" s="448" t="s">
        <v>376</v>
      </c>
      <c r="E162" s="451">
        <f>F162+L162</f>
        <v>70000</v>
      </c>
      <c r="F162" s="485">
        <v>70000</v>
      </c>
      <c r="G162" s="485"/>
      <c r="H162" s="485"/>
      <c r="I162" s="485">
        <v>70000</v>
      </c>
      <c r="J162" s="485"/>
      <c r="K162" s="485"/>
      <c r="L162" s="485"/>
    </row>
    <row r="163" spans="1:12" s="122" customFormat="1" ht="12.75" hidden="1">
      <c r="A163" s="465"/>
      <c r="B163" s="465"/>
      <c r="C163" s="465" t="s">
        <v>217</v>
      </c>
      <c r="D163" s="466" t="s">
        <v>377</v>
      </c>
      <c r="E163" s="452">
        <f>F163+L163</f>
        <v>200000</v>
      </c>
      <c r="F163" s="486"/>
      <c r="G163" s="486"/>
      <c r="H163" s="486"/>
      <c r="I163" s="486"/>
      <c r="J163" s="486"/>
      <c r="K163" s="486"/>
      <c r="L163" s="486">
        <v>200000</v>
      </c>
    </row>
    <row r="164" spans="1:12" s="122" customFormat="1" ht="13.5" thickBot="1">
      <c r="A164" s="425"/>
      <c r="B164" s="425" t="s">
        <v>616</v>
      </c>
      <c r="C164" s="425"/>
      <c r="D164" s="426" t="s">
        <v>277</v>
      </c>
      <c r="E164" s="92">
        <f>F164+L164</f>
        <v>5000</v>
      </c>
      <c r="F164" s="427">
        <v>5000</v>
      </c>
      <c r="G164" s="427"/>
      <c r="H164" s="427"/>
      <c r="I164" s="427"/>
      <c r="J164" s="427"/>
      <c r="K164" s="427"/>
      <c r="L164" s="427"/>
    </row>
    <row r="165" spans="1:12" s="523" customFormat="1" ht="24.75" customHeight="1" thickBot="1">
      <c r="A165" s="633" t="s">
        <v>109</v>
      </c>
      <c r="B165" s="605"/>
      <c r="C165" s="605"/>
      <c r="D165" s="606"/>
      <c r="E165" s="174">
        <f>E160+E153+E144+E140+E131+E128+E120+E116+E112+E102+E84+E79+E53+E44+E37+E26+E17+E8</f>
        <v>11420699.35</v>
      </c>
      <c r="F165" s="174">
        <f aca="true" t="shared" si="44" ref="F165:L165">F160+F153+F144+F140+F131+F128+F120+F116+F112+F102+F84+F79+F53+F44+F37+F26+F17+F8</f>
        <v>8242658</v>
      </c>
      <c r="G165" s="174">
        <f t="shared" si="44"/>
        <v>3010957</v>
      </c>
      <c r="H165" s="174">
        <f t="shared" si="44"/>
        <v>610111</v>
      </c>
      <c r="I165" s="174">
        <f t="shared" si="44"/>
        <v>418000</v>
      </c>
      <c r="J165" s="174">
        <f t="shared" si="44"/>
        <v>75000</v>
      </c>
      <c r="K165" s="174">
        <f t="shared" si="44"/>
        <v>0</v>
      </c>
      <c r="L165" s="174">
        <f t="shared" si="44"/>
        <v>3178041.35</v>
      </c>
    </row>
    <row r="166" spans="4:12" ht="12.75" hidden="1">
      <c r="D166" s="52" t="s">
        <v>558</v>
      </c>
      <c r="E166" s="76">
        <f>1!E104</f>
        <v>8726858</v>
      </c>
      <c r="F166" s="76" t="s">
        <v>556</v>
      </c>
      <c r="L166"/>
    </row>
    <row r="167" spans="1:12" ht="12.75" hidden="1">
      <c r="A167" s="57" t="s">
        <v>167</v>
      </c>
      <c r="D167" s="52"/>
      <c r="E167" s="420">
        <f>E166-E165</f>
        <v>-2693841.3499999996</v>
      </c>
      <c r="L167"/>
    </row>
    <row r="168" spans="4:12" ht="12.75" hidden="1">
      <c r="D168" s="52" t="s">
        <v>558</v>
      </c>
      <c r="E168" s="76">
        <f>5!D8</f>
        <v>2957041</v>
      </c>
      <c r="F168" s="76" t="s">
        <v>557</v>
      </c>
      <c r="G168" s="76">
        <f>E168*100/E166</f>
        <v>33.884371671912156</v>
      </c>
      <c r="L168"/>
    </row>
    <row r="169" spans="4:12" ht="12.75" hidden="1">
      <c r="D169" s="52" t="s">
        <v>560</v>
      </c>
      <c r="E169" s="76">
        <f>5!D17</f>
        <v>263200</v>
      </c>
      <c r="F169" s="76" t="s">
        <v>559</v>
      </c>
      <c r="L169"/>
    </row>
    <row r="170" spans="5:12" ht="12.75" hidden="1">
      <c r="E170" s="420">
        <f>E166-E165+E168-E169</f>
        <v>-0.34999999962747097</v>
      </c>
      <c r="F170" s="76" t="s">
        <v>561</v>
      </c>
      <c r="L170"/>
    </row>
    <row r="171" ht="12.75" hidden="1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  <row r="202" ht="12.75">
      <c r="L202"/>
    </row>
    <row r="203" ht="12.75">
      <c r="L203"/>
    </row>
    <row r="204" ht="12.75">
      <c r="L204"/>
    </row>
    <row r="205" ht="12.75">
      <c r="L205"/>
    </row>
    <row r="206" ht="12.75">
      <c r="L206"/>
    </row>
    <row r="207" ht="12.75">
      <c r="L207"/>
    </row>
    <row r="208" ht="12.75">
      <c r="L208"/>
    </row>
    <row r="209" ht="12.75">
      <c r="L209"/>
    </row>
    <row r="210" ht="12.75">
      <c r="L210"/>
    </row>
    <row r="211" ht="12.75">
      <c r="L211"/>
    </row>
    <row r="212" ht="12.75">
      <c r="L212"/>
    </row>
    <row r="213" ht="12.75">
      <c r="L213"/>
    </row>
    <row r="214" ht="12.75">
      <c r="L214"/>
    </row>
    <row r="215" ht="12.75">
      <c r="L215"/>
    </row>
    <row r="216" ht="12.75">
      <c r="L216"/>
    </row>
    <row r="217" ht="12.75">
      <c r="L217"/>
    </row>
    <row r="218" ht="12.75">
      <c r="L218"/>
    </row>
    <row r="219" ht="12.75">
      <c r="L219"/>
    </row>
    <row r="220" ht="12.75">
      <c r="L220"/>
    </row>
    <row r="221" ht="12.75">
      <c r="L221"/>
    </row>
    <row r="222" ht="12.75">
      <c r="L222"/>
    </row>
    <row r="223" ht="12.75">
      <c r="L223"/>
    </row>
    <row r="224" ht="12.75">
      <c r="L224"/>
    </row>
    <row r="225" ht="12.75">
      <c r="L225"/>
    </row>
    <row r="226" ht="12.75">
      <c r="L226"/>
    </row>
    <row r="227" ht="12.75">
      <c r="L227"/>
    </row>
    <row r="228" ht="12.75">
      <c r="L228"/>
    </row>
    <row r="229" ht="12.75">
      <c r="L229"/>
    </row>
    <row r="230" ht="12.75">
      <c r="L230"/>
    </row>
    <row r="231" ht="12.75">
      <c r="L231"/>
    </row>
    <row r="232" ht="12.75">
      <c r="L232"/>
    </row>
    <row r="233" ht="12.75">
      <c r="L233"/>
    </row>
    <row r="234" ht="12.75">
      <c r="L234"/>
    </row>
    <row r="235" ht="12.75">
      <c r="L235"/>
    </row>
    <row r="236" ht="12.75">
      <c r="L236"/>
    </row>
    <row r="237" ht="12.75">
      <c r="L237"/>
    </row>
    <row r="238" ht="12.75">
      <c r="L238"/>
    </row>
    <row r="239" ht="12.75">
      <c r="L239"/>
    </row>
    <row r="240" ht="12.75">
      <c r="L240"/>
    </row>
    <row r="241" ht="12.75">
      <c r="L241"/>
    </row>
    <row r="242" ht="12.75">
      <c r="L242"/>
    </row>
    <row r="243" ht="12.75">
      <c r="L243"/>
    </row>
    <row r="244" ht="12.75">
      <c r="L244"/>
    </row>
    <row r="245" ht="12.75">
      <c r="L245"/>
    </row>
    <row r="246" ht="12.75">
      <c r="L246"/>
    </row>
    <row r="247" ht="12.75">
      <c r="L247"/>
    </row>
    <row r="248" ht="12.75">
      <c r="L248"/>
    </row>
    <row r="249" ht="12.75">
      <c r="L249"/>
    </row>
    <row r="250" ht="12.75">
      <c r="L250"/>
    </row>
    <row r="251" ht="12.75">
      <c r="L251"/>
    </row>
    <row r="252" ht="12.75">
      <c r="L252"/>
    </row>
    <row r="253" ht="12.75">
      <c r="L253"/>
    </row>
    <row r="254" ht="12.75">
      <c r="L254"/>
    </row>
    <row r="255" ht="12.75">
      <c r="L255"/>
    </row>
    <row r="256" ht="12.75">
      <c r="L256"/>
    </row>
    <row r="257" ht="12.75">
      <c r="L257"/>
    </row>
    <row r="258" ht="12.75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274" ht="12.75">
      <c r="L274"/>
    </row>
    <row r="275" ht="12.75">
      <c r="L275"/>
    </row>
    <row r="276" ht="12.75">
      <c r="L276"/>
    </row>
    <row r="277" ht="12.75">
      <c r="L277"/>
    </row>
    <row r="278" ht="12.75">
      <c r="L278"/>
    </row>
    <row r="279" ht="12.75">
      <c r="L279"/>
    </row>
    <row r="280" ht="12.75">
      <c r="L280"/>
    </row>
    <row r="281" ht="12.75">
      <c r="L281"/>
    </row>
    <row r="282" ht="12.75">
      <c r="L282"/>
    </row>
    <row r="283" ht="12.75">
      <c r="L283"/>
    </row>
    <row r="284" ht="12.75">
      <c r="L284"/>
    </row>
    <row r="285" ht="12.75">
      <c r="L285"/>
    </row>
    <row r="286" ht="12.75">
      <c r="L286"/>
    </row>
    <row r="287" ht="12.75">
      <c r="L287"/>
    </row>
    <row r="288" ht="12.75">
      <c r="L288"/>
    </row>
    <row r="289" ht="12.75">
      <c r="L289"/>
    </row>
    <row r="290" ht="12.75">
      <c r="L290"/>
    </row>
    <row r="291" ht="12.75">
      <c r="L291"/>
    </row>
    <row r="292" ht="12.75">
      <c r="L292"/>
    </row>
    <row r="293" ht="12.75">
      <c r="L293"/>
    </row>
    <row r="294" ht="12.75">
      <c r="L294"/>
    </row>
    <row r="295" ht="12.75">
      <c r="L295"/>
    </row>
    <row r="296" ht="12.75">
      <c r="L296"/>
    </row>
    <row r="297" ht="12.75">
      <c r="L297"/>
    </row>
    <row r="298" ht="12.75">
      <c r="L298"/>
    </row>
    <row r="299" ht="12.75">
      <c r="L299"/>
    </row>
    <row r="300" ht="12.75">
      <c r="L300"/>
    </row>
    <row r="301" ht="12.75">
      <c r="L301"/>
    </row>
    <row r="302" ht="12.75">
      <c r="L302"/>
    </row>
    <row r="303" ht="12.75">
      <c r="L303"/>
    </row>
    <row r="304" ht="12.75">
      <c r="L304"/>
    </row>
    <row r="305" ht="12.75">
      <c r="L305"/>
    </row>
    <row r="306" ht="12.75">
      <c r="L306"/>
    </row>
    <row r="307" ht="12.75">
      <c r="L307"/>
    </row>
    <row r="308" ht="12.75">
      <c r="L308"/>
    </row>
    <row r="309" ht="12.75">
      <c r="L309"/>
    </row>
    <row r="310" ht="12.75">
      <c r="L310"/>
    </row>
    <row r="311" ht="12.75">
      <c r="L311"/>
    </row>
    <row r="312" ht="12.75">
      <c r="L312"/>
    </row>
    <row r="313" ht="12.75">
      <c r="L313"/>
    </row>
    <row r="314" ht="12.75">
      <c r="L314"/>
    </row>
    <row r="315" ht="12.75">
      <c r="L315"/>
    </row>
    <row r="316" ht="12.75">
      <c r="L316"/>
    </row>
    <row r="317" ht="12.75">
      <c r="L317"/>
    </row>
    <row r="318" ht="12.75">
      <c r="L318"/>
    </row>
    <row r="319" ht="12.75">
      <c r="L319"/>
    </row>
    <row r="320" ht="12.75">
      <c r="L320"/>
    </row>
    <row r="321" ht="12.75">
      <c r="L321"/>
    </row>
    <row r="322" ht="12.75">
      <c r="L322"/>
    </row>
    <row r="323" ht="12.75">
      <c r="L323"/>
    </row>
    <row r="324" ht="12.75">
      <c r="L324"/>
    </row>
    <row r="325" ht="12.75">
      <c r="L325"/>
    </row>
    <row r="326" ht="12.75">
      <c r="L326"/>
    </row>
    <row r="327" ht="12.75">
      <c r="L327"/>
    </row>
    <row r="328" ht="12.75">
      <c r="L328"/>
    </row>
    <row r="329" ht="12.75">
      <c r="L329"/>
    </row>
    <row r="330" ht="12.75">
      <c r="L330"/>
    </row>
    <row r="331" ht="12.75">
      <c r="L331"/>
    </row>
    <row r="332" ht="12.75">
      <c r="L332"/>
    </row>
    <row r="333" ht="12.75">
      <c r="L333"/>
    </row>
    <row r="334" ht="12.75">
      <c r="L334"/>
    </row>
    <row r="335" ht="12.75">
      <c r="L335"/>
    </row>
    <row r="336" ht="12.75">
      <c r="L336"/>
    </row>
    <row r="337" ht="12.75">
      <c r="L337"/>
    </row>
    <row r="338" ht="12.75">
      <c r="L338"/>
    </row>
    <row r="339" ht="12.75">
      <c r="L339"/>
    </row>
    <row r="340" ht="12.75">
      <c r="L340"/>
    </row>
    <row r="341" ht="12.75">
      <c r="L341"/>
    </row>
    <row r="342" ht="12.75">
      <c r="L342"/>
    </row>
    <row r="343" ht="12.75">
      <c r="L343"/>
    </row>
    <row r="344" ht="12.75">
      <c r="L344"/>
    </row>
    <row r="345" ht="12.75">
      <c r="L345"/>
    </row>
    <row r="346" ht="12.75">
      <c r="L346"/>
    </row>
    <row r="347" ht="12.75">
      <c r="L347"/>
    </row>
    <row r="348" ht="12.75">
      <c r="L348"/>
    </row>
    <row r="349" ht="12.75">
      <c r="L349"/>
    </row>
    <row r="350" ht="12.75">
      <c r="L350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ht="12.75">
      <c r="L377"/>
    </row>
    <row r="378" ht="12.75"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ht="12.75"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ht="12.75">
      <c r="L404"/>
    </row>
    <row r="405" ht="12.75">
      <c r="L405"/>
    </row>
    <row r="406" ht="12.75">
      <c r="L406"/>
    </row>
    <row r="407" ht="12.75">
      <c r="L407"/>
    </row>
    <row r="408" ht="12.75">
      <c r="L408"/>
    </row>
    <row r="409" ht="12.75">
      <c r="L409"/>
    </row>
    <row r="410" ht="12.75">
      <c r="L410"/>
    </row>
    <row r="411" ht="12.75">
      <c r="L411"/>
    </row>
    <row r="412" ht="12.75">
      <c r="L412"/>
    </row>
    <row r="413" ht="12.75">
      <c r="L413"/>
    </row>
    <row r="414" ht="12.75">
      <c r="L414"/>
    </row>
    <row r="415" ht="12.75">
      <c r="L415"/>
    </row>
    <row r="416" ht="12.75"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  <row r="458" ht="12.75">
      <c r="L458"/>
    </row>
    <row r="459" ht="12.75">
      <c r="L459"/>
    </row>
    <row r="460" ht="12.75">
      <c r="L460"/>
    </row>
    <row r="461" ht="12.75">
      <c r="L461"/>
    </row>
    <row r="462" ht="12.75">
      <c r="L462"/>
    </row>
    <row r="463" ht="12.75">
      <c r="L463"/>
    </row>
    <row r="464" ht="12.75">
      <c r="L464"/>
    </row>
    <row r="465" ht="12.75">
      <c r="L465"/>
    </row>
    <row r="466" ht="12.75">
      <c r="L466"/>
    </row>
    <row r="467" ht="12.75">
      <c r="L467"/>
    </row>
    <row r="468" ht="12.75">
      <c r="L468"/>
    </row>
    <row r="469" ht="12.75">
      <c r="L469"/>
    </row>
    <row r="470" ht="12.75">
      <c r="L470"/>
    </row>
    <row r="471" ht="12.75">
      <c r="L471"/>
    </row>
    <row r="472" ht="12.75">
      <c r="L472"/>
    </row>
    <row r="473" ht="12.75">
      <c r="L473"/>
    </row>
    <row r="474" ht="12.75">
      <c r="L474"/>
    </row>
    <row r="475" ht="12.75">
      <c r="L475"/>
    </row>
    <row r="476" ht="12.75">
      <c r="L476"/>
    </row>
    <row r="477" ht="12.75">
      <c r="L477"/>
    </row>
    <row r="478" ht="12.75">
      <c r="L478"/>
    </row>
    <row r="479" ht="12.75">
      <c r="L479"/>
    </row>
    <row r="480" ht="12.75">
      <c r="L480"/>
    </row>
    <row r="481" ht="12.75">
      <c r="L481"/>
    </row>
    <row r="482" ht="12.75">
      <c r="L482"/>
    </row>
    <row r="483" ht="12.75">
      <c r="L483"/>
    </row>
    <row r="484" ht="12.75">
      <c r="L484"/>
    </row>
    <row r="485" ht="12.75">
      <c r="L485"/>
    </row>
    <row r="486" ht="12.75">
      <c r="L486"/>
    </row>
    <row r="487" ht="12.75">
      <c r="L487"/>
    </row>
    <row r="488" ht="12.75">
      <c r="L488"/>
    </row>
    <row r="489" ht="12.75">
      <c r="L489"/>
    </row>
    <row r="490" ht="12.75">
      <c r="L490"/>
    </row>
    <row r="491" ht="12.75">
      <c r="L491"/>
    </row>
    <row r="492" ht="12.75">
      <c r="L492"/>
    </row>
    <row r="493" ht="12.75">
      <c r="L493"/>
    </row>
    <row r="494" ht="12.75">
      <c r="L494"/>
    </row>
    <row r="495" ht="12.75">
      <c r="L495"/>
    </row>
    <row r="496" ht="12.75">
      <c r="L496"/>
    </row>
    <row r="497" ht="12.75">
      <c r="L497"/>
    </row>
    <row r="498" ht="12.75">
      <c r="L498"/>
    </row>
    <row r="499" ht="12.75">
      <c r="L499"/>
    </row>
    <row r="500" ht="12.75">
      <c r="L500"/>
    </row>
    <row r="501" ht="12.75">
      <c r="L501"/>
    </row>
    <row r="502" ht="12.75">
      <c r="L502"/>
    </row>
    <row r="503" ht="12.75">
      <c r="L503"/>
    </row>
    <row r="504" ht="12.75">
      <c r="L504"/>
    </row>
    <row r="505" ht="12.75">
      <c r="L505"/>
    </row>
    <row r="506" ht="12.75">
      <c r="L506"/>
    </row>
    <row r="507" ht="12.75">
      <c r="L507"/>
    </row>
    <row r="508" ht="12.75">
      <c r="L508"/>
    </row>
    <row r="509" ht="12.75">
      <c r="L509"/>
    </row>
    <row r="510" ht="12.75">
      <c r="L510"/>
    </row>
    <row r="511" ht="12.75">
      <c r="L511"/>
    </row>
    <row r="512" ht="12.75">
      <c r="L512"/>
    </row>
    <row r="513" ht="12.75">
      <c r="L513"/>
    </row>
    <row r="514" ht="12.75">
      <c r="L514"/>
    </row>
    <row r="515" ht="12.75">
      <c r="L515"/>
    </row>
    <row r="516" ht="12.75">
      <c r="L516"/>
    </row>
    <row r="517" ht="12.75">
      <c r="L517"/>
    </row>
    <row r="518" ht="12.75">
      <c r="L518"/>
    </row>
    <row r="519" ht="12.75">
      <c r="L519"/>
    </row>
    <row r="520" ht="12.75">
      <c r="L520"/>
    </row>
    <row r="521" ht="12.75">
      <c r="L521"/>
    </row>
    <row r="522" ht="12.75">
      <c r="L522"/>
    </row>
    <row r="523" ht="12.75">
      <c r="L523"/>
    </row>
    <row r="524" ht="12.75">
      <c r="L524"/>
    </row>
    <row r="525" ht="12.75">
      <c r="L525"/>
    </row>
    <row r="526" ht="12.75">
      <c r="L526"/>
    </row>
    <row r="527" ht="12.75">
      <c r="L527"/>
    </row>
    <row r="528" ht="12.75">
      <c r="L528"/>
    </row>
    <row r="529" ht="12.75">
      <c r="L529"/>
    </row>
    <row r="530" ht="12.75">
      <c r="L530"/>
    </row>
    <row r="531" ht="12.75">
      <c r="L531"/>
    </row>
    <row r="532" ht="12.75">
      <c r="L532"/>
    </row>
    <row r="533" ht="12.75">
      <c r="L533"/>
    </row>
    <row r="534" ht="12.75">
      <c r="L534"/>
    </row>
    <row r="535" ht="12.75">
      <c r="L535"/>
    </row>
    <row r="536" ht="12.75">
      <c r="L536"/>
    </row>
    <row r="537" ht="12.75">
      <c r="L537"/>
    </row>
    <row r="538" ht="12.75">
      <c r="L538"/>
    </row>
    <row r="539" ht="12.75">
      <c r="L539"/>
    </row>
    <row r="540" ht="12.75">
      <c r="L540"/>
    </row>
    <row r="541" ht="12.75">
      <c r="L541"/>
    </row>
    <row r="542" ht="12.75">
      <c r="L542"/>
    </row>
    <row r="543" ht="12.75">
      <c r="L543"/>
    </row>
    <row r="544" ht="12.75">
      <c r="L544"/>
    </row>
    <row r="545" ht="12.75">
      <c r="L545"/>
    </row>
    <row r="546" ht="12.75">
      <c r="L546"/>
    </row>
    <row r="547" ht="12.75">
      <c r="L547"/>
    </row>
    <row r="548" ht="12.75">
      <c r="L548"/>
    </row>
    <row r="549" ht="12.75">
      <c r="L549"/>
    </row>
    <row r="550" ht="12.75">
      <c r="L550"/>
    </row>
    <row r="551" ht="12.75">
      <c r="L551"/>
    </row>
    <row r="552" ht="12.75">
      <c r="L552"/>
    </row>
    <row r="553" ht="12.75">
      <c r="L553"/>
    </row>
    <row r="554" ht="12.75">
      <c r="L554"/>
    </row>
    <row r="555" ht="12.75">
      <c r="L555"/>
    </row>
    <row r="556" ht="12.75">
      <c r="L556"/>
    </row>
    <row r="557" ht="12.75">
      <c r="L557"/>
    </row>
    <row r="558" ht="12.75">
      <c r="L558"/>
    </row>
    <row r="559" ht="12.75">
      <c r="L559"/>
    </row>
    <row r="560" ht="12.75">
      <c r="L560"/>
    </row>
    <row r="561" ht="12.75">
      <c r="L561"/>
    </row>
    <row r="562" ht="12.75">
      <c r="L562"/>
    </row>
    <row r="563" ht="12.75">
      <c r="L563"/>
    </row>
    <row r="564" ht="12.75">
      <c r="L564"/>
    </row>
    <row r="565" ht="12.75">
      <c r="L565"/>
    </row>
    <row r="566" ht="12.75">
      <c r="L566"/>
    </row>
    <row r="567" ht="12.75">
      <c r="L567"/>
    </row>
    <row r="568" ht="12.75">
      <c r="L568"/>
    </row>
    <row r="569" ht="12.75">
      <c r="L569"/>
    </row>
    <row r="570" ht="12.75">
      <c r="L570"/>
    </row>
    <row r="571" ht="12.75">
      <c r="L571"/>
    </row>
    <row r="572" ht="12.75">
      <c r="L572"/>
    </row>
    <row r="573" ht="12.75">
      <c r="L573"/>
    </row>
    <row r="574" ht="12.75">
      <c r="L574"/>
    </row>
    <row r="575" ht="12.75">
      <c r="L575"/>
    </row>
    <row r="576" ht="12.75">
      <c r="L576"/>
    </row>
    <row r="577" ht="12.75">
      <c r="L577"/>
    </row>
    <row r="578" ht="12.75">
      <c r="L578"/>
    </row>
    <row r="579" ht="12.75">
      <c r="L579"/>
    </row>
    <row r="580" ht="12.75">
      <c r="L580"/>
    </row>
    <row r="581" ht="12.75">
      <c r="L581"/>
    </row>
    <row r="582" ht="12.75">
      <c r="L582"/>
    </row>
    <row r="583" ht="12.75">
      <c r="L583"/>
    </row>
    <row r="584" ht="12.75">
      <c r="L584"/>
    </row>
    <row r="585" ht="12.75">
      <c r="L585"/>
    </row>
    <row r="586" ht="12.75">
      <c r="L586"/>
    </row>
    <row r="587" ht="12.75">
      <c r="L587"/>
    </row>
    <row r="588" ht="12.75">
      <c r="L588"/>
    </row>
    <row r="589" ht="12.75">
      <c r="L589"/>
    </row>
    <row r="590" ht="12.75">
      <c r="L590"/>
    </row>
    <row r="591" ht="12.75">
      <c r="L591"/>
    </row>
    <row r="592" ht="12.75">
      <c r="L592"/>
    </row>
    <row r="593" ht="12.75">
      <c r="L593"/>
    </row>
    <row r="594" ht="12.75">
      <c r="L594"/>
    </row>
    <row r="595" ht="12.75">
      <c r="L595"/>
    </row>
    <row r="596" ht="12.75">
      <c r="L596"/>
    </row>
    <row r="597" ht="12.75">
      <c r="L597"/>
    </row>
    <row r="598" ht="12.75">
      <c r="L598"/>
    </row>
    <row r="599" ht="12.75">
      <c r="L599"/>
    </row>
    <row r="600" ht="12.75">
      <c r="L600"/>
    </row>
    <row r="601" ht="12.75">
      <c r="L601"/>
    </row>
    <row r="602" ht="12.75">
      <c r="L602"/>
    </row>
    <row r="603" ht="12.75">
      <c r="L603"/>
    </row>
    <row r="604" ht="12.75">
      <c r="L604"/>
    </row>
    <row r="605" ht="12.75">
      <c r="L605"/>
    </row>
    <row r="606" ht="12.75">
      <c r="L606"/>
    </row>
    <row r="607" ht="12.75">
      <c r="L607"/>
    </row>
    <row r="608" ht="12.75">
      <c r="L608"/>
    </row>
    <row r="609" ht="12.75">
      <c r="L609"/>
    </row>
    <row r="610" ht="12.75">
      <c r="L610"/>
    </row>
    <row r="611" ht="12.75">
      <c r="L611"/>
    </row>
    <row r="612" ht="12.75">
      <c r="L612"/>
    </row>
    <row r="613" ht="12.75">
      <c r="L613"/>
    </row>
    <row r="614" ht="12.75">
      <c r="L614"/>
    </row>
    <row r="615" ht="12.75">
      <c r="L615"/>
    </row>
    <row r="616" ht="12.75">
      <c r="L616"/>
    </row>
    <row r="617" ht="12.75">
      <c r="L617"/>
    </row>
    <row r="618" ht="12.75">
      <c r="L618"/>
    </row>
    <row r="619" ht="12.75">
      <c r="L619"/>
    </row>
    <row r="620" ht="12.75">
      <c r="L620"/>
    </row>
    <row r="621" ht="12.75">
      <c r="L621"/>
    </row>
    <row r="622" ht="12.75">
      <c r="L622"/>
    </row>
    <row r="623" ht="12.75">
      <c r="L623"/>
    </row>
    <row r="624" ht="12.75">
      <c r="L624"/>
    </row>
    <row r="625" ht="12.75">
      <c r="L625"/>
    </row>
    <row r="626" ht="12.75">
      <c r="L626"/>
    </row>
    <row r="627" ht="12.75">
      <c r="L627"/>
    </row>
    <row r="628" ht="12.75">
      <c r="L628"/>
    </row>
    <row r="629" ht="12.75">
      <c r="L629"/>
    </row>
    <row r="630" ht="12.75">
      <c r="L630"/>
    </row>
    <row r="631" ht="12.75">
      <c r="L631"/>
    </row>
    <row r="632" ht="12.75">
      <c r="L632"/>
    </row>
    <row r="633" ht="12.75">
      <c r="L633"/>
    </row>
    <row r="634" ht="12.75">
      <c r="L634"/>
    </row>
    <row r="635" ht="12.75">
      <c r="L635"/>
    </row>
    <row r="636" ht="12.75">
      <c r="L636"/>
    </row>
    <row r="637" ht="12.75">
      <c r="L637"/>
    </row>
    <row r="638" ht="12.75">
      <c r="L638"/>
    </row>
    <row r="639" ht="12.75">
      <c r="L639"/>
    </row>
    <row r="640" ht="12.75">
      <c r="L640"/>
    </row>
    <row r="641" ht="12.75">
      <c r="L641"/>
    </row>
    <row r="642" ht="12.75">
      <c r="L642"/>
    </row>
    <row r="643" ht="12.75">
      <c r="L643"/>
    </row>
    <row r="644" ht="12.75">
      <c r="L644"/>
    </row>
    <row r="645" ht="12.75">
      <c r="L645"/>
    </row>
    <row r="646" ht="12.75">
      <c r="L646"/>
    </row>
    <row r="647" ht="12.75">
      <c r="L647"/>
    </row>
    <row r="648" ht="12.75">
      <c r="L648"/>
    </row>
    <row r="649" ht="12.75">
      <c r="L649"/>
    </row>
    <row r="650" ht="12.75">
      <c r="L650"/>
    </row>
    <row r="651" ht="12.75">
      <c r="L651"/>
    </row>
    <row r="652" ht="12.75">
      <c r="L652"/>
    </row>
    <row r="653" ht="12.75">
      <c r="L653"/>
    </row>
    <row r="654" ht="12.75">
      <c r="L654"/>
    </row>
    <row r="655" ht="12.75">
      <c r="L655"/>
    </row>
    <row r="656" ht="12.75">
      <c r="L656"/>
    </row>
    <row r="657" ht="12.75">
      <c r="L657"/>
    </row>
    <row r="658" ht="12.75">
      <c r="L658"/>
    </row>
    <row r="659" ht="12.75">
      <c r="L659"/>
    </row>
    <row r="660" ht="12.75">
      <c r="L660"/>
    </row>
    <row r="661" ht="12.75">
      <c r="L661"/>
    </row>
    <row r="662" ht="12.75">
      <c r="L662"/>
    </row>
    <row r="663" ht="12.75">
      <c r="L663"/>
    </row>
    <row r="664" ht="12.75">
      <c r="L664"/>
    </row>
    <row r="665" ht="12.75">
      <c r="L665"/>
    </row>
    <row r="666" ht="12.75">
      <c r="L666"/>
    </row>
    <row r="667" ht="12.75">
      <c r="L667"/>
    </row>
    <row r="668" ht="12.75">
      <c r="L668"/>
    </row>
    <row r="669" ht="12.75">
      <c r="L669"/>
    </row>
    <row r="670" ht="12.75">
      <c r="L670"/>
    </row>
    <row r="671" ht="12.75">
      <c r="L671"/>
    </row>
    <row r="672" ht="12.75">
      <c r="L672"/>
    </row>
    <row r="673" ht="12.75">
      <c r="L673"/>
    </row>
    <row r="674" ht="12.75">
      <c r="L674"/>
    </row>
    <row r="675" ht="12.75">
      <c r="L675"/>
    </row>
    <row r="676" ht="12.75">
      <c r="L676"/>
    </row>
    <row r="677" ht="12.75">
      <c r="L677"/>
    </row>
    <row r="678" ht="12.75">
      <c r="L678"/>
    </row>
    <row r="679" ht="12.75">
      <c r="L679"/>
    </row>
    <row r="680" ht="12.75">
      <c r="L680"/>
    </row>
    <row r="681" ht="12.75">
      <c r="L681"/>
    </row>
    <row r="682" ht="12.75">
      <c r="L682"/>
    </row>
    <row r="683" ht="12.75">
      <c r="L683"/>
    </row>
    <row r="684" ht="12.75">
      <c r="L684"/>
    </row>
    <row r="685" ht="12.75">
      <c r="L685"/>
    </row>
    <row r="686" ht="12.75">
      <c r="L686"/>
    </row>
    <row r="687" ht="12.75">
      <c r="L687"/>
    </row>
    <row r="688" ht="12.75">
      <c r="L688"/>
    </row>
    <row r="689" ht="12.75">
      <c r="L689"/>
    </row>
    <row r="690" ht="12.75">
      <c r="L690"/>
    </row>
    <row r="691" ht="12.75">
      <c r="L691"/>
    </row>
    <row r="692" ht="12.75">
      <c r="L692"/>
    </row>
    <row r="693" ht="12.75">
      <c r="L693"/>
    </row>
    <row r="694" ht="12.75">
      <c r="L694"/>
    </row>
    <row r="695" ht="12.75">
      <c r="L695"/>
    </row>
    <row r="696" ht="12.75">
      <c r="L696"/>
    </row>
    <row r="697" ht="12.75">
      <c r="L697"/>
    </row>
    <row r="698" ht="12.75">
      <c r="L698"/>
    </row>
    <row r="699" ht="12.75">
      <c r="L699"/>
    </row>
    <row r="700" ht="12.75">
      <c r="L700"/>
    </row>
    <row r="701" ht="12.75">
      <c r="L701"/>
    </row>
    <row r="702" ht="12.75">
      <c r="L702"/>
    </row>
    <row r="703" ht="12.75">
      <c r="L703"/>
    </row>
    <row r="704" ht="12.75">
      <c r="L704"/>
    </row>
    <row r="705" ht="12.75">
      <c r="L705"/>
    </row>
    <row r="706" ht="12.75">
      <c r="L706"/>
    </row>
    <row r="707" ht="12.75">
      <c r="L707"/>
    </row>
    <row r="708" ht="12.75">
      <c r="L708"/>
    </row>
    <row r="709" ht="12.75">
      <c r="L709"/>
    </row>
    <row r="710" ht="12.75">
      <c r="L710"/>
    </row>
    <row r="711" ht="12.75">
      <c r="L711"/>
    </row>
    <row r="712" ht="12.75">
      <c r="L712"/>
    </row>
    <row r="713" ht="12.75">
      <c r="L713"/>
    </row>
    <row r="714" ht="12.75">
      <c r="L714"/>
    </row>
    <row r="715" ht="12.75">
      <c r="L715"/>
    </row>
    <row r="716" ht="12.75">
      <c r="L716"/>
    </row>
    <row r="717" ht="12.75">
      <c r="L717"/>
    </row>
    <row r="718" ht="12.75">
      <c r="L718"/>
    </row>
    <row r="719" ht="12.75">
      <c r="L719"/>
    </row>
    <row r="720" ht="12.75">
      <c r="L720"/>
    </row>
    <row r="721" ht="12.75">
      <c r="L721"/>
    </row>
    <row r="722" ht="12.75">
      <c r="L722"/>
    </row>
    <row r="723" ht="12.75">
      <c r="L723"/>
    </row>
    <row r="724" ht="12.75">
      <c r="L724"/>
    </row>
    <row r="725" ht="12.75">
      <c r="L725"/>
    </row>
    <row r="726" ht="12.75">
      <c r="L726"/>
    </row>
    <row r="727" ht="12.75">
      <c r="L727"/>
    </row>
    <row r="728" ht="12.75">
      <c r="L728"/>
    </row>
    <row r="729" ht="12.75">
      <c r="L729"/>
    </row>
    <row r="730" ht="12.75">
      <c r="L730"/>
    </row>
    <row r="731" ht="12.75">
      <c r="L731"/>
    </row>
    <row r="732" ht="12.75">
      <c r="L732"/>
    </row>
    <row r="733" ht="12.75">
      <c r="L733"/>
    </row>
    <row r="734" ht="12.75">
      <c r="L734"/>
    </row>
    <row r="735" ht="12.75">
      <c r="L735"/>
    </row>
    <row r="736" ht="12.75">
      <c r="L736"/>
    </row>
    <row r="737" ht="12.75">
      <c r="L737"/>
    </row>
    <row r="738" ht="12.75">
      <c r="L738"/>
    </row>
    <row r="739" ht="12.75">
      <c r="L739"/>
    </row>
    <row r="740" ht="12.75">
      <c r="L740"/>
    </row>
    <row r="741" ht="12.75">
      <c r="L741"/>
    </row>
    <row r="742" ht="12.75">
      <c r="L742"/>
    </row>
    <row r="743" ht="12.75">
      <c r="L743"/>
    </row>
    <row r="744" ht="12.75">
      <c r="L744"/>
    </row>
    <row r="745" ht="12.75">
      <c r="L745"/>
    </row>
    <row r="746" ht="12.75">
      <c r="L746"/>
    </row>
    <row r="747" ht="12.75">
      <c r="L747"/>
    </row>
    <row r="748" ht="12.75">
      <c r="L748"/>
    </row>
    <row r="749" ht="12.75">
      <c r="L749"/>
    </row>
    <row r="750" ht="12.75">
      <c r="L750"/>
    </row>
    <row r="751" ht="12.75">
      <c r="L751"/>
    </row>
    <row r="752" ht="12.75">
      <c r="L752"/>
    </row>
    <row r="753" ht="12.75">
      <c r="L753"/>
    </row>
    <row r="754" ht="12.75">
      <c r="L754"/>
    </row>
    <row r="755" ht="12.75">
      <c r="L755"/>
    </row>
    <row r="756" ht="12.75">
      <c r="L756"/>
    </row>
    <row r="757" ht="12.75">
      <c r="L757"/>
    </row>
    <row r="758" ht="12.75">
      <c r="L758"/>
    </row>
    <row r="759" ht="12.75">
      <c r="L759"/>
    </row>
    <row r="760" ht="12.75">
      <c r="L760"/>
    </row>
    <row r="761" ht="12.75">
      <c r="L761"/>
    </row>
    <row r="762" ht="12.75">
      <c r="L762"/>
    </row>
    <row r="763" ht="12.75">
      <c r="L763"/>
    </row>
    <row r="764" ht="12.75">
      <c r="L764"/>
    </row>
    <row r="765" ht="12.75">
      <c r="L765"/>
    </row>
    <row r="766" ht="12.75">
      <c r="L766"/>
    </row>
    <row r="767" ht="12.75">
      <c r="L767"/>
    </row>
    <row r="768" ht="12.75">
      <c r="L768"/>
    </row>
    <row r="769" ht="12.75">
      <c r="L769"/>
    </row>
    <row r="770" ht="12.75">
      <c r="L770"/>
    </row>
    <row r="771" ht="12.75">
      <c r="L771"/>
    </row>
    <row r="772" ht="12.75">
      <c r="L772"/>
    </row>
    <row r="773" ht="12.75">
      <c r="L773"/>
    </row>
    <row r="774" ht="12.75">
      <c r="L774"/>
    </row>
    <row r="775" ht="12.75">
      <c r="L775"/>
    </row>
    <row r="776" ht="12.75">
      <c r="L776"/>
    </row>
    <row r="777" ht="12.75">
      <c r="L777"/>
    </row>
    <row r="778" ht="12.75">
      <c r="L778"/>
    </row>
    <row r="779" ht="12.75">
      <c r="L779"/>
    </row>
    <row r="780" ht="12.75">
      <c r="L780"/>
    </row>
    <row r="781" ht="12.75">
      <c r="L781"/>
    </row>
    <row r="782" ht="12.75">
      <c r="L782"/>
    </row>
    <row r="783" ht="12.75">
      <c r="L783"/>
    </row>
    <row r="784" ht="12.75">
      <c r="L784"/>
    </row>
    <row r="785" ht="12.75">
      <c r="L785"/>
    </row>
    <row r="786" ht="12.75">
      <c r="L786"/>
    </row>
    <row r="787" ht="12.75">
      <c r="L787"/>
    </row>
    <row r="788" ht="12.75">
      <c r="L788"/>
    </row>
    <row r="789" ht="12.75">
      <c r="L789"/>
    </row>
    <row r="790" ht="12.75">
      <c r="L790"/>
    </row>
    <row r="791" ht="12.75">
      <c r="L791"/>
    </row>
    <row r="792" ht="12.75">
      <c r="L792"/>
    </row>
    <row r="793" ht="12.75">
      <c r="L793"/>
    </row>
    <row r="794" ht="12.75">
      <c r="L794"/>
    </row>
    <row r="795" ht="12.75">
      <c r="L795"/>
    </row>
    <row r="796" ht="12.75">
      <c r="L796"/>
    </row>
    <row r="797" ht="12.75">
      <c r="L797"/>
    </row>
    <row r="798" ht="12.75">
      <c r="L798"/>
    </row>
    <row r="799" ht="12.75">
      <c r="L799"/>
    </row>
    <row r="800" ht="12.75">
      <c r="L800"/>
    </row>
    <row r="801" ht="12.75">
      <c r="L801"/>
    </row>
    <row r="802" ht="12.75">
      <c r="L802"/>
    </row>
    <row r="803" ht="12.75">
      <c r="L803"/>
    </row>
    <row r="804" ht="12.75">
      <c r="L804"/>
    </row>
    <row r="805" ht="12.75">
      <c r="L805"/>
    </row>
    <row r="806" ht="12.75">
      <c r="L806"/>
    </row>
    <row r="807" ht="12.75">
      <c r="L807"/>
    </row>
    <row r="808" ht="12.75">
      <c r="L808"/>
    </row>
    <row r="809" ht="12.75">
      <c r="L809"/>
    </row>
    <row r="810" ht="12.75">
      <c r="L810"/>
    </row>
    <row r="811" ht="12.75">
      <c r="L811"/>
    </row>
    <row r="812" ht="12.75">
      <c r="L812"/>
    </row>
    <row r="813" ht="12.75">
      <c r="L813"/>
    </row>
    <row r="814" ht="12.75">
      <c r="L814"/>
    </row>
    <row r="815" ht="12.75">
      <c r="L815"/>
    </row>
    <row r="816" ht="12.75">
      <c r="L816"/>
    </row>
    <row r="817" ht="12.75">
      <c r="L817"/>
    </row>
    <row r="818" ht="12.75">
      <c r="L818"/>
    </row>
    <row r="819" ht="12.75">
      <c r="L819"/>
    </row>
    <row r="820" ht="12.75">
      <c r="L820"/>
    </row>
    <row r="821" ht="12.75">
      <c r="L821"/>
    </row>
    <row r="822" ht="12.75">
      <c r="L822"/>
    </row>
    <row r="823" ht="12.75">
      <c r="L823"/>
    </row>
    <row r="824" ht="12.75">
      <c r="L824"/>
    </row>
    <row r="825" ht="12.75">
      <c r="L825"/>
    </row>
    <row r="826" ht="12.75">
      <c r="L826"/>
    </row>
    <row r="827" ht="12.75">
      <c r="L827"/>
    </row>
    <row r="828" ht="12.75">
      <c r="L828"/>
    </row>
    <row r="829" ht="12.75">
      <c r="L829"/>
    </row>
    <row r="830" ht="12.75">
      <c r="L830"/>
    </row>
    <row r="831" ht="12.75">
      <c r="L831"/>
    </row>
    <row r="832" ht="12.75">
      <c r="L832"/>
    </row>
    <row r="833" ht="12.75">
      <c r="L833"/>
    </row>
    <row r="834" ht="12.75">
      <c r="L834"/>
    </row>
    <row r="835" ht="12.75">
      <c r="L835"/>
    </row>
    <row r="836" ht="12.75">
      <c r="L836"/>
    </row>
    <row r="837" ht="12.75">
      <c r="L837"/>
    </row>
    <row r="838" ht="12.75">
      <c r="L838"/>
    </row>
    <row r="839" ht="12.75">
      <c r="L839"/>
    </row>
    <row r="840" ht="12.75">
      <c r="L840"/>
    </row>
    <row r="841" ht="12.75">
      <c r="L841"/>
    </row>
    <row r="842" ht="12.75">
      <c r="L842"/>
    </row>
    <row r="843" ht="12.75">
      <c r="L843"/>
    </row>
    <row r="844" ht="12.75">
      <c r="L844"/>
    </row>
    <row r="845" ht="12.75">
      <c r="L845"/>
    </row>
    <row r="846" ht="12.75">
      <c r="L846"/>
    </row>
    <row r="847" ht="12.75">
      <c r="L847"/>
    </row>
    <row r="848" ht="12.75">
      <c r="L848"/>
    </row>
    <row r="849" ht="12.75">
      <c r="L849"/>
    </row>
    <row r="850" ht="12.75">
      <c r="L850"/>
    </row>
    <row r="851" ht="12.75">
      <c r="L851"/>
    </row>
    <row r="852" ht="12.75">
      <c r="L852"/>
    </row>
    <row r="853" ht="12.75">
      <c r="L853"/>
    </row>
    <row r="854" ht="12.75">
      <c r="L854"/>
    </row>
    <row r="855" ht="12.75">
      <c r="L855"/>
    </row>
    <row r="856" ht="12.75">
      <c r="L856"/>
    </row>
    <row r="857" ht="12.75">
      <c r="L857"/>
    </row>
    <row r="858" ht="12.75">
      <c r="L858"/>
    </row>
    <row r="859" ht="12.75">
      <c r="L859"/>
    </row>
    <row r="860" ht="12.75">
      <c r="L860"/>
    </row>
    <row r="861" ht="12.75">
      <c r="L861"/>
    </row>
    <row r="862" ht="12.75">
      <c r="L862"/>
    </row>
    <row r="863" ht="12.75">
      <c r="L863"/>
    </row>
    <row r="864" ht="12.75">
      <c r="L864"/>
    </row>
    <row r="865" ht="12.75">
      <c r="L865"/>
    </row>
    <row r="866" ht="12.75">
      <c r="L866"/>
    </row>
    <row r="867" ht="12.75">
      <c r="L867"/>
    </row>
    <row r="868" ht="12.75">
      <c r="L868"/>
    </row>
    <row r="869" ht="12.75">
      <c r="L869"/>
    </row>
    <row r="870" ht="12.75">
      <c r="L870"/>
    </row>
    <row r="871" ht="12.75">
      <c r="L871"/>
    </row>
    <row r="872" ht="12.75">
      <c r="L872"/>
    </row>
    <row r="873" ht="12.75">
      <c r="L873"/>
    </row>
    <row r="874" ht="12.75">
      <c r="L874"/>
    </row>
    <row r="875" ht="12.75">
      <c r="L875"/>
    </row>
    <row r="876" ht="12.75">
      <c r="L876"/>
    </row>
    <row r="877" ht="12.75">
      <c r="L877"/>
    </row>
    <row r="878" ht="12.75">
      <c r="L878"/>
    </row>
    <row r="879" ht="12.75">
      <c r="L879"/>
    </row>
    <row r="880" ht="12.75">
      <c r="L880"/>
    </row>
    <row r="881" ht="12.75">
      <c r="L881"/>
    </row>
    <row r="882" ht="12.75">
      <c r="L882"/>
    </row>
    <row r="883" ht="12.75">
      <c r="L883"/>
    </row>
    <row r="884" ht="12.75">
      <c r="L884"/>
    </row>
    <row r="885" ht="12.75">
      <c r="L885"/>
    </row>
    <row r="886" ht="12.75">
      <c r="L886"/>
    </row>
    <row r="887" ht="12.75">
      <c r="L887"/>
    </row>
    <row r="888" ht="12.75">
      <c r="L888"/>
    </row>
    <row r="889" ht="12.75">
      <c r="L889"/>
    </row>
    <row r="890" ht="12.75">
      <c r="L890"/>
    </row>
    <row r="891" ht="12.75">
      <c r="L891"/>
    </row>
    <row r="892" ht="12.75">
      <c r="L892"/>
    </row>
    <row r="893" ht="12.75">
      <c r="L893"/>
    </row>
    <row r="894" ht="12.75">
      <c r="L894"/>
    </row>
    <row r="895" ht="12.75">
      <c r="L895"/>
    </row>
    <row r="896" ht="12.75">
      <c r="L896"/>
    </row>
    <row r="897" ht="12.75">
      <c r="L897"/>
    </row>
    <row r="898" ht="12.75">
      <c r="L898"/>
    </row>
    <row r="899" ht="12.75">
      <c r="L899"/>
    </row>
    <row r="900" ht="12.75">
      <c r="L900"/>
    </row>
    <row r="901" ht="12.75">
      <c r="L901"/>
    </row>
    <row r="902" ht="12.75">
      <c r="L902"/>
    </row>
    <row r="903" ht="12.75">
      <c r="L903"/>
    </row>
    <row r="904" ht="12.75">
      <c r="L904"/>
    </row>
    <row r="905" ht="12.75">
      <c r="L905"/>
    </row>
    <row r="906" ht="12.75">
      <c r="L906"/>
    </row>
    <row r="907" ht="12.75">
      <c r="L907"/>
    </row>
    <row r="908" ht="12.75">
      <c r="L908"/>
    </row>
    <row r="909" ht="12.75">
      <c r="L909"/>
    </row>
    <row r="910" ht="12.75">
      <c r="L910"/>
    </row>
    <row r="911" ht="12.75">
      <c r="L911"/>
    </row>
    <row r="912" ht="12.75">
      <c r="L912"/>
    </row>
    <row r="913" ht="12.75">
      <c r="L913"/>
    </row>
    <row r="914" ht="12.75">
      <c r="L914"/>
    </row>
    <row r="915" ht="12.75">
      <c r="L915"/>
    </row>
    <row r="916" ht="12.75">
      <c r="L916"/>
    </row>
    <row r="917" ht="12.75">
      <c r="L917"/>
    </row>
    <row r="918" ht="12.75">
      <c r="L918"/>
    </row>
    <row r="919" ht="12.75">
      <c r="L919"/>
    </row>
    <row r="920" ht="12.75">
      <c r="L920"/>
    </row>
    <row r="921" ht="12.75">
      <c r="L921"/>
    </row>
    <row r="922" ht="12.75">
      <c r="L922"/>
    </row>
    <row r="923" ht="12.75">
      <c r="L923"/>
    </row>
    <row r="924" ht="12.75">
      <c r="L924"/>
    </row>
    <row r="925" ht="12.75">
      <c r="L925"/>
    </row>
    <row r="926" ht="12.75">
      <c r="L926"/>
    </row>
    <row r="927" ht="12.75">
      <c r="L927"/>
    </row>
    <row r="928" ht="12.75">
      <c r="L928"/>
    </row>
    <row r="929" ht="12.75">
      <c r="L929"/>
    </row>
    <row r="930" ht="12.75">
      <c r="L930"/>
    </row>
    <row r="931" ht="12.75">
      <c r="L931"/>
    </row>
    <row r="932" ht="12.75">
      <c r="L932"/>
    </row>
    <row r="933" ht="12.75">
      <c r="L933"/>
    </row>
    <row r="934" ht="12.75">
      <c r="L934"/>
    </row>
    <row r="935" ht="12.75">
      <c r="L935"/>
    </row>
    <row r="936" ht="12.75">
      <c r="L936"/>
    </row>
    <row r="937" ht="12.75">
      <c r="L937"/>
    </row>
    <row r="938" ht="12.75">
      <c r="L938"/>
    </row>
    <row r="939" ht="12.75">
      <c r="L939"/>
    </row>
    <row r="940" ht="12.75">
      <c r="L940"/>
    </row>
    <row r="941" ht="12.75">
      <c r="L941"/>
    </row>
    <row r="942" ht="12.75">
      <c r="L942"/>
    </row>
    <row r="943" ht="12.75">
      <c r="L943"/>
    </row>
    <row r="944" ht="12.75">
      <c r="L944"/>
    </row>
    <row r="945" ht="12.75">
      <c r="L945"/>
    </row>
    <row r="946" ht="12.75">
      <c r="L946"/>
    </row>
    <row r="947" ht="12.75">
      <c r="L947"/>
    </row>
    <row r="948" ht="12.75">
      <c r="L948"/>
    </row>
    <row r="949" ht="12.75">
      <c r="L949"/>
    </row>
    <row r="950" ht="12.75">
      <c r="L950"/>
    </row>
    <row r="951" ht="12.75">
      <c r="L951"/>
    </row>
    <row r="952" ht="12.75">
      <c r="L952"/>
    </row>
    <row r="953" ht="12.75">
      <c r="L953"/>
    </row>
    <row r="954" ht="12.75">
      <c r="L954"/>
    </row>
    <row r="955" ht="12.75">
      <c r="L955"/>
    </row>
    <row r="956" ht="12.75">
      <c r="L956"/>
    </row>
    <row r="957" ht="12.75">
      <c r="L957"/>
    </row>
    <row r="958" ht="12.75">
      <c r="L958"/>
    </row>
    <row r="959" ht="12.75">
      <c r="L959"/>
    </row>
    <row r="960" ht="12.75">
      <c r="L960"/>
    </row>
    <row r="961" ht="12.75">
      <c r="L961"/>
    </row>
    <row r="962" ht="12.75">
      <c r="L962"/>
    </row>
    <row r="963" ht="12.75">
      <c r="L963"/>
    </row>
    <row r="964" ht="12.75">
      <c r="L964"/>
    </row>
    <row r="965" ht="12.75">
      <c r="L965"/>
    </row>
    <row r="966" ht="12.75">
      <c r="L966"/>
    </row>
    <row r="967" ht="12.75">
      <c r="L967"/>
    </row>
    <row r="968" ht="12.75">
      <c r="L968"/>
    </row>
    <row r="969" ht="12.75">
      <c r="L969"/>
    </row>
    <row r="970" ht="12.75">
      <c r="L970"/>
    </row>
    <row r="971" ht="12.75">
      <c r="L971"/>
    </row>
    <row r="972" ht="12.75">
      <c r="L972"/>
    </row>
    <row r="973" ht="12.75">
      <c r="L973"/>
    </row>
    <row r="974" ht="12.75">
      <c r="L974"/>
    </row>
    <row r="975" ht="12.75">
      <c r="L975"/>
    </row>
    <row r="976" ht="12.75">
      <c r="L976"/>
    </row>
    <row r="977" ht="12.75">
      <c r="L977"/>
    </row>
    <row r="978" ht="12.75">
      <c r="L978"/>
    </row>
    <row r="979" ht="12.75">
      <c r="L979"/>
    </row>
    <row r="980" ht="12.75">
      <c r="L980"/>
    </row>
    <row r="981" ht="12.75">
      <c r="L981"/>
    </row>
    <row r="982" ht="12.75">
      <c r="L982"/>
    </row>
    <row r="983" ht="12.75">
      <c r="L983"/>
    </row>
    <row r="984" ht="12.75">
      <c r="L984"/>
    </row>
    <row r="985" ht="12.75">
      <c r="L985"/>
    </row>
    <row r="986" ht="12.75">
      <c r="L986"/>
    </row>
    <row r="987" ht="12.75">
      <c r="L987"/>
    </row>
    <row r="988" ht="12.75">
      <c r="L988"/>
    </row>
    <row r="989" ht="12.75">
      <c r="L989"/>
    </row>
    <row r="990" ht="12.75">
      <c r="L990"/>
    </row>
    <row r="991" ht="12.75">
      <c r="L991"/>
    </row>
    <row r="992" ht="12.75">
      <c r="L992"/>
    </row>
    <row r="993" ht="12.75">
      <c r="L993"/>
    </row>
    <row r="994" ht="12.75">
      <c r="L994"/>
    </row>
    <row r="995" ht="12.75">
      <c r="L995"/>
    </row>
    <row r="996" ht="12.75">
      <c r="L996"/>
    </row>
    <row r="997" ht="12.75">
      <c r="L997"/>
    </row>
    <row r="998" ht="12.75">
      <c r="L998"/>
    </row>
    <row r="999" ht="12.75">
      <c r="L999"/>
    </row>
    <row r="1000" ht="12.75">
      <c r="L1000"/>
    </row>
    <row r="1001" ht="12.75">
      <c r="L1001"/>
    </row>
    <row r="1002" ht="12.75">
      <c r="L1002"/>
    </row>
    <row r="1003" ht="12.75">
      <c r="L1003"/>
    </row>
    <row r="1004" ht="12.75">
      <c r="L1004"/>
    </row>
    <row r="1005" ht="12.75">
      <c r="L1005"/>
    </row>
    <row r="1006" ht="12.75">
      <c r="L1006"/>
    </row>
    <row r="1007" ht="12.75">
      <c r="L1007"/>
    </row>
    <row r="1008" ht="12.75">
      <c r="L1008"/>
    </row>
    <row r="1009" ht="12.75">
      <c r="L1009"/>
    </row>
    <row r="1010" ht="12.75">
      <c r="L1010"/>
    </row>
    <row r="1011" ht="12.75">
      <c r="L1011"/>
    </row>
    <row r="1012" ht="12.75">
      <c r="L1012"/>
    </row>
    <row r="1013" ht="12.75">
      <c r="L1013"/>
    </row>
    <row r="1014" ht="12.75">
      <c r="L1014"/>
    </row>
    <row r="1015" ht="12.75">
      <c r="L1015"/>
    </row>
    <row r="1016" ht="12.75">
      <c r="L1016"/>
    </row>
    <row r="1017" ht="12.75">
      <c r="L1017"/>
    </row>
    <row r="1018" ht="12.75">
      <c r="L1018"/>
    </row>
    <row r="1019" ht="12.75">
      <c r="L1019"/>
    </row>
    <row r="1020" ht="12.75">
      <c r="L1020"/>
    </row>
    <row r="1021" ht="12.75">
      <c r="L1021"/>
    </row>
    <row r="1022" ht="12.75">
      <c r="L1022"/>
    </row>
    <row r="1023" ht="12.75">
      <c r="L1023"/>
    </row>
    <row r="1024" ht="12.75">
      <c r="L1024"/>
    </row>
    <row r="1025" ht="12.75">
      <c r="L1025"/>
    </row>
    <row r="1026" ht="12.75">
      <c r="L1026"/>
    </row>
    <row r="1027" ht="12.75">
      <c r="L1027"/>
    </row>
    <row r="1028" ht="12.75">
      <c r="L1028"/>
    </row>
    <row r="1029" ht="12.75">
      <c r="L1029"/>
    </row>
    <row r="1030" ht="12.75">
      <c r="L1030"/>
    </row>
    <row r="1031" ht="12.75">
      <c r="L1031"/>
    </row>
    <row r="1032" ht="12.75">
      <c r="L1032"/>
    </row>
    <row r="1033" ht="12.75">
      <c r="L1033"/>
    </row>
    <row r="1034" ht="12.75">
      <c r="L1034"/>
    </row>
    <row r="1035" ht="12.75">
      <c r="L1035"/>
    </row>
    <row r="1036" ht="12.75">
      <c r="L1036"/>
    </row>
    <row r="1037" ht="12.75">
      <c r="L1037"/>
    </row>
    <row r="1038" ht="12.75">
      <c r="L1038"/>
    </row>
    <row r="1039" ht="12.75">
      <c r="L1039"/>
    </row>
    <row r="1040" ht="12.75">
      <c r="L1040"/>
    </row>
    <row r="1041" ht="12.75">
      <c r="L1041"/>
    </row>
    <row r="1042" ht="12.75">
      <c r="L1042"/>
    </row>
    <row r="1043" ht="12.75">
      <c r="L1043"/>
    </row>
    <row r="1044" ht="12.75">
      <c r="L1044"/>
    </row>
    <row r="1045" ht="12.75">
      <c r="L1045"/>
    </row>
    <row r="1046" ht="12.75">
      <c r="L1046"/>
    </row>
    <row r="1047" ht="12.75">
      <c r="L1047"/>
    </row>
    <row r="1048" ht="12.75">
      <c r="L1048"/>
    </row>
    <row r="1049" ht="12.75">
      <c r="L1049"/>
    </row>
    <row r="1050" ht="12.75">
      <c r="L1050"/>
    </row>
    <row r="1051" ht="12.75">
      <c r="L1051"/>
    </row>
    <row r="1052" ht="12.75">
      <c r="L1052"/>
    </row>
    <row r="1053" ht="12.75">
      <c r="L1053"/>
    </row>
    <row r="1054" ht="12.75">
      <c r="L1054"/>
    </row>
    <row r="1055" ht="12.75">
      <c r="L1055"/>
    </row>
    <row r="1056" ht="12.75">
      <c r="L1056"/>
    </row>
    <row r="1057" ht="12.75">
      <c r="L1057"/>
    </row>
    <row r="1058" ht="12.75">
      <c r="L1058"/>
    </row>
    <row r="1059" ht="12.75">
      <c r="L1059"/>
    </row>
    <row r="1060" ht="12.75">
      <c r="L1060"/>
    </row>
    <row r="1061" ht="12.75">
      <c r="L1061"/>
    </row>
    <row r="1062" ht="12.75">
      <c r="L1062"/>
    </row>
    <row r="1063" ht="12.75">
      <c r="L1063"/>
    </row>
    <row r="1064" ht="12.75">
      <c r="L1064"/>
    </row>
    <row r="1065" ht="12.75">
      <c r="L1065"/>
    </row>
    <row r="1066" ht="12.75">
      <c r="L1066"/>
    </row>
    <row r="1067" ht="12.75">
      <c r="L1067"/>
    </row>
    <row r="1068" ht="12.75">
      <c r="L1068"/>
    </row>
    <row r="1069" ht="12.75">
      <c r="L1069"/>
    </row>
    <row r="1070" ht="12.75">
      <c r="L1070"/>
    </row>
    <row r="1071" ht="12.75">
      <c r="L1071"/>
    </row>
    <row r="1072" ht="12.75">
      <c r="L1072"/>
    </row>
    <row r="1073" ht="12.75">
      <c r="L1073"/>
    </row>
    <row r="1074" ht="12.75">
      <c r="L1074"/>
    </row>
    <row r="1075" ht="12.75">
      <c r="L1075"/>
    </row>
    <row r="1076" ht="12.75">
      <c r="L1076"/>
    </row>
    <row r="1077" ht="12.75">
      <c r="L1077"/>
    </row>
    <row r="1078" ht="12.75">
      <c r="L1078"/>
    </row>
    <row r="1079" ht="12.75">
      <c r="L1079"/>
    </row>
    <row r="1080" ht="12.75">
      <c r="L1080"/>
    </row>
    <row r="1081" ht="12.75">
      <c r="L1081"/>
    </row>
    <row r="1082" ht="12.75">
      <c r="L1082"/>
    </row>
    <row r="1083" ht="12.75">
      <c r="L1083"/>
    </row>
    <row r="1084" ht="12.75">
      <c r="L1084"/>
    </row>
    <row r="1085" ht="12.75">
      <c r="L1085"/>
    </row>
    <row r="1086" ht="12.75">
      <c r="L1086"/>
    </row>
    <row r="1087" ht="12.75">
      <c r="L1087"/>
    </row>
    <row r="1088" ht="12.75">
      <c r="L1088"/>
    </row>
    <row r="1089" ht="12.75">
      <c r="L1089"/>
    </row>
    <row r="1090" ht="12.75">
      <c r="L1090"/>
    </row>
    <row r="1091" ht="12.75">
      <c r="L1091"/>
    </row>
    <row r="1092" ht="12.75">
      <c r="L1092"/>
    </row>
    <row r="1093" ht="12.75">
      <c r="L1093"/>
    </row>
    <row r="1094" ht="12.75">
      <c r="L1094"/>
    </row>
    <row r="1095" ht="12.75">
      <c r="L1095"/>
    </row>
    <row r="1096" ht="12.75">
      <c r="L1096"/>
    </row>
    <row r="1097" ht="12.75">
      <c r="L1097"/>
    </row>
    <row r="1098" ht="12.75">
      <c r="L1098"/>
    </row>
    <row r="1099" ht="12.75">
      <c r="L1099"/>
    </row>
    <row r="1100" ht="12.75">
      <c r="L1100"/>
    </row>
    <row r="1101" ht="12.75">
      <c r="L1101"/>
    </row>
    <row r="1102" ht="12.75">
      <c r="L1102"/>
    </row>
    <row r="1103" ht="12.75">
      <c r="L1103"/>
    </row>
    <row r="1104" ht="12.75">
      <c r="L1104"/>
    </row>
    <row r="1105" ht="12.75">
      <c r="L1105"/>
    </row>
    <row r="1106" ht="12.75">
      <c r="L1106"/>
    </row>
    <row r="1107" ht="12.75">
      <c r="L1107"/>
    </row>
    <row r="1108" ht="12.75">
      <c r="L1108"/>
    </row>
    <row r="1109" ht="12.75">
      <c r="L1109"/>
    </row>
    <row r="1110" ht="12.75">
      <c r="L1110"/>
    </row>
    <row r="1111" ht="12.75">
      <c r="L1111"/>
    </row>
    <row r="1112" ht="12.75">
      <c r="L1112"/>
    </row>
    <row r="1113" ht="12.75">
      <c r="L1113"/>
    </row>
    <row r="1114" ht="12.75">
      <c r="L1114"/>
    </row>
    <row r="1115" ht="12.75">
      <c r="L1115"/>
    </row>
    <row r="1116" ht="12.75">
      <c r="L1116"/>
    </row>
    <row r="1117" ht="12.75">
      <c r="L1117"/>
    </row>
    <row r="1118" ht="12.75">
      <c r="L1118"/>
    </row>
    <row r="1119" ht="12.75">
      <c r="L1119"/>
    </row>
    <row r="1120" ht="12.75">
      <c r="L1120"/>
    </row>
    <row r="1121" ht="12.75">
      <c r="L1121"/>
    </row>
    <row r="1122" ht="12.75">
      <c r="L1122"/>
    </row>
    <row r="1123" ht="12.75">
      <c r="L1123"/>
    </row>
    <row r="1124" ht="12.75">
      <c r="L1124"/>
    </row>
    <row r="1125" ht="12.75">
      <c r="L1125"/>
    </row>
    <row r="1126" ht="12.75">
      <c r="L1126"/>
    </row>
    <row r="1127" ht="12.75">
      <c r="L1127"/>
    </row>
    <row r="1128" ht="12.75">
      <c r="L1128"/>
    </row>
    <row r="1129" ht="12.75">
      <c r="L1129"/>
    </row>
    <row r="1130" ht="12.75">
      <c r="L1130"/>
    </row>
    <row r="1131" ht="12.75">
      <c r="L1131"/>
    </row>
    <row r="1132" ht="12.75">
      <c r="L1132"/>
    </row>
    <row r="1133" ht="12.75">
      <c r="L1133"/>
    </row>
    <row r="1134" ht="12.75">
      <c r="L1134"/>
    </row>
    <row r="1135" ht="12.75">
      <c r="L1135"/>
    </row>
    <row r="1136" ht="12.75">
      <c r="L1136"/>
    </row>
    <row r="1137" ht="12.75">
      <c r="L1137"/>
    </row>
    <row r="1138" ht="12.75">
      <c r="L1138"/>
    </row>
    <row r="1139" ht="12.75">
      <c r="L1139"/>
    </row>
    <row r="1140" ht="12.75">
      <c r="L1140"/>
    </row>
    <row r="1141" ht="12.75">
      <c r="L1141"/>
    </row>
    <row r="1142" ht="12.75">
      <c r="L1142"/>
    </row>
    <row r="1143" ht="12.75">
      <c r="L1143"/>
    </row>
    <row r="1144" ht="12.75">
      <c r="L1144"/>
    </row>
    <row r="1145" ht="12.75">
      <c r="L1145"/>
    </row>
    <row r="1146" ht="12.75">
      <c r="L1146"/>
    </row>
    <row r="1147" ht="12.75">
      <c r="L1147"/>
    </row>
    <row r="1148" ht="12.75">
      <c r="L1148"/>
    </row>
    <row r="1149" ht="12.75">
      <c r="L1149"/>
    </row>
    <row r="1150" ht="12.75">
      <c r="L1150"/>
    </row>
    <row r="1151" ht="12.75">
      <c r="L1151"/>
    </row>
    <row r="1152" ht="12.75">
      <c r="L1152"/>
    </row>
    <row r="1153" ht="12.75">
      <c r="L1153"/>
    </row>
    <row r="1154" ht="12.75">
      <c r="L1154"/>
    </row>
    <row r="1155" ht="12.75">
      <c r="L1155"/>
    </row>
    <row r="1156" ht="12.75">
      <c r="L1156"/>
    </row>
    <row r="1157" ht="12.75">
      <c r="L1157"/>
    </row>
    <row r="1158" ht="12.75">
      <c r="L1158"/>
    </row>
    <row r="1159" ht="12.75">
      <c r="L1159"/>
    </row>
    <row r="1160" ht="12.75">
      <c r="L1160"/>
    </row>
    <row r="1161" ht="12.75">
      <c r="L1161"/>
    </row>
    <row r="1162" ht="12.75">
      <c r="L1162"/>
    </row>
    <row r="1163" ht="12.75">
      <c r="L1163"/>
    </row>
    <row r="1164" ht="12.75">
      <c r="L1164"/>
    </row>
    <row r="1165" ht="12.75">
      <c r="L1165"/>
    </row>
    <row r="1166" ht="12.75">
      <c r="L1166"/>
    </row>
    <row r="1167" ht="12.75">
      <c r="L1167"/>
    </row>
    <row r="1168" ht="12.75">
      <c r="L1168"/>
    </row>
    <row r="1169" ht="12.75">
      <c r="L1169"/>
    </row>
    <row r="1170" ht="12.75">
      <c r="L1170"/>
    </row>
    <row r="1171" ht="12.75">
      <c r="L1171"/>
    </row>
    <row r="1172" ht="12.75">
      <c r="L1172"/>
    </row>
    <row r="1173" ht="12.75">
      <c r="L1173"/>
    </row>
    <row r="1174" ht="12.75">
      <c r="L1174"/>
    </row>
    <row r="1175" ht="12.75">
      <c r="L1175"/>
    </row>
    <row r="1176" ht="12.75">
      <c r="L1176"/>
    </row>
    <row r="1177" ht="12.75">
      <c r="L1177"/>
    </row>
    <row r="1178" ht="12.75">
      <c r="L1178"/>
    </row>
    <row r="1179" ht="12.75">
      <c r="L1179"/>
    </row>
    <row r="1180" ht="12.75">
      <c r="L1180"/>
    </row>
    <row r="1181" ht="12.75">
      <c r="L1181"/>
    </row>
    <row r="1182" ht="12.75">
      <c r="L1182"/>
    </row>
    <row r="1183" ht="12.75">
      <c r="L1183"/>
    </row>
    <row r="1184" ht="12.75">
      <c r="L1184"/>
    </row>
    <row r="1185" ht="12.75">
      <c r="L1185"/>
    </row>
    <row r="1186" ht="12.75">
      <c r="L1186"/>
    </row>
    <row r="1187" ht="12.75">
      <c r="L1187"/>
    </row>
    <row r="1188" ht="12.75">
      <c r="L1188"/>
    </row>
    <row r="1189" ht="12.75">
      <c r="L1189"/>
    </row>
    <row r="1190" ht="12.75">
      <c r="L1190"/>
    </row>
    <row r="1191" ht="12.75">
      <c r="L1191"/>
    </row>
    <row r="1192" ht="12.75">
      <c r="L1192"/>
    </row>
    <row r="1193" ht="12.75">
      <c r="L1193"/>
    </row>
    <row r="1194" ht="12.75">
      <c r="L1194"/>
    </row>
    <row r="1195" ht="12.75">
      <c r="L1195"/>
    </row>
    <row r="1196" ht="12.75">
      <c r="L1196"/>
    </row>
    <row r="1197" ht="12.75">
      <c r="L1197"/>
    </row>
    <row r="1198" ht="12.75">
      <c r="L1198"/>
    </row>
    <row r="1199" ht="12.75">
      <c r="L1199"/>
    </row>
    <row r="1200" ht="12.75">
      <c r="L1200"/>
    </row>
    <row r="1201" ht="12.75">
      <c r="L1201"/>
    </row>
    <row r="1202" ht="12.75">
      <c r="L1202"/>
    </row>
    <row r="1203" ht="12.75">
      <c r="L1203"/>
    </row>
    <row r="1204" ht="12.75">
      <c r="L1204"/>
    </row>
    <row r="1205" ht="12.75">
      <c r="L1205"/>
    </row>
    <row r="1206" ht="12.75">
      <c r="L1206"/>
    </row>
    <row r="1207" ht="12.75">
      <c r="L1207"/>
    </row>
    <row r="1208" ht="12.75">
      <c r="L1208"/>
    </row>
    <row r="1209" ht="12.75">
      <c r="L1209"/>
    </row>
    <row r="1210" ht="12.75">
      <c r="L1210"/>
    </row>
    <row r="1211" ht="12.75">
      <c r="L1211"/>
    </row>
    <row r="1212" ht="12.75">
      <c r="L1212"/>
    </row>
    <row r="1213" ht="12.75">
      <c r="L1213"/>
    </row>
    <row r="1214" ht="12.75">
      <c r="L1214"/>
    </row>
    <row r="1215" ht="12.75">
      <c r="L1215"/>
    </row>
    <row r="1216" ht="12.75">
      <c r="L1216"/>
    </row>
    <row r="1217" ht="12.75">
      <c r="L1217"/>
    </row>
    <row r="1218" ht="12.75">
      <c r="L1218"/>
    </row>
    <row r="1219" ht="12.75">
      <c r="L1219"/>
    </row>
    <row r="1220" ht="12.75">
      <c r="L1220"/>
    </row>
    <row r="1221" ht="12.75">
      <c r="L1221"/>
    </row>
    <row r="1222" ht="12.75">
      <c r="L1222"/>
    </row>
    <row r="1223" ht="12.75">
      <c r="L1223"/>
    </row>
    <row r="1224" ht="12.75">
      <c r="L1224"/>
    </row>
    <row r="1225" ht="12.75">
      <c r="L1225"/>
    </row>
    <row r="1226" ht="12.75">
      <c r="L1226"/>
    </row>
    <row r="1227" ht="12.75">
      <c r="L1227"/>
    </row>
    <row r="1228" ht="12.75">
      <c r="L1228"/>
    </row>
    <row r="1229" ht="12.75">
      <c r="L1229"/>
    </row>
    <row r="1230" ht="12.75">
      <c r="L1230"/>
    </row>
    <row r="1231" ht="12.75">
      <c r="L1231"/>
    </row>
    <row r="1232" ht="12.75">
      <c r="L1232"/>
    </row>
    <row r="1233" ht="12.75">
      <c r="L1233"/>
    </row>
    <row r="1234" ht="12.75">
      <c r="L1234"/>
    </row>
    <row r="1235" ht="12.75">
      <c r="L1235"/>
    </row>
    <row r="1236" ht="12.75">
      <c r="L1236"/>
    </row>
    <row r="1237" ht="12.75">
      <c r="L1237"/>
    </row>
    <row r="1238" ht="12.75">
      <c r="L1238"/>
    </row>
    <row r="1239" ht="12.75">
      <c r="L1239"/>
    </row>
    <row r="1240" ht="12.75">
      <c r="L1240"/>
    </row>
    <row r="1241" ht="12.75">
      <c r="L1241"/>
    </row>
    <row r="1242" ht="12.75">
      <c r="L1242"/>
    </row>
    <row r="1243" ht="12.75">
      <c r="L1243"/>
    </row>
    <row r="1244" ht="12.75">
      <c r="L1244"/>
    </row>
    <row r="1245" ht="12.75">
      <c r="L1245"/>
    </row>
    <row r="1246" ht="12.75">
      <c r="L1246"/>
    </row>
    <row r="1247" ht="12.75">
      <c r="L1247"/>
    </row>
    <row r="1248" ht="12.75">
      <c r="L1248"/>
    </row>
    <row r="1249" ht="12.75">
      <c r="L1249"/>
    </row>
    <row r="1250" ht="12.75">
      <c r="L1250"/>
    </row>
    <row r="1251" ht="12.75">
      <c r="L1251"/>
    </row>
    <row r="1252" ht="12.75">
      <c r="L1252"/>
    </row>
    <row r="1253" ht="12.75">
      <c r="L1253"/>
    </row>
    <row r="1254" ht="12.75">
      <c r="L1254"/>
    </row>
    <row r="1255" ht="12.75">
      <c r="L1255"/>
    </row>
    <row r="1256" ht="12.75">
      <c r="L1256"/>
    </row>
    <row r="1257" ht="12.75">
      <c r="L1257"/>
    </row>
    <row r="1258" ht="12.75">
      <c r="L1258"/>
    </row>
    <row r="1259" ht="12.75">
      <c r="L1259"/>
    </row>
    <row r="1260" ht="12.75">
      <c r="L1260"/>
    </row>
    <row r="1261" ht="12.75">
      <c r="L1261"/>
    </row>
    <row r="1262" ht="12.75">
      <c r="L1262"/>
    </row>
    <row r="1263" ht="12.75">
      <c r="L1263"/>
    </row>
    <row r="1264" ht="12.75">
      <c r="L1264"/>
    </row>
    <row r="1265" ht="12.75">
      <c r="L1265"/>
    </row>
    <row r="1266" ht="12.75">
      <c r="L1266"/>
    </row>
    <row r="1267" ht="12.75">
      <c r="L1267"/>
    </row>
    <row r="1268" ht="12.75">
      <c r="L1268"/>
    </row>
    <row r="1269" ht="12.75">
      <c r="L1269"/>
    </row>
    <row r="1270" ht="12.75">
      <c r="L1270"/>
    </row>
    <row r="1271" ht="12.75">
      <c r="L1271"/>
    </row>
    <row r="1272" ht="12.75">
      <c r="L1272"/>
    </row>
    <row r="1273" ht="12.75">
      <c r="L1273"/>
    </row>
    <row r="1274" ht="12.75">
      <c r="L1274"/>
    </row>
    <row r="1275" ht="12.75">
      <c r="L1275"/>
    </row>
    <row r="1276" ht="12.75">
      <c r="L1276"/>
    </row>
    <row r="1277" ht="12.75">
      <c r="L1277"/>
    </row>
    <row r="1278" ht="12.75">
      <c r="L1278"/>
    </row>
    <row r="1279" ht="12.75">
      <c r="L1279"/>
    </row>
    <row r="1280" ht="12.75">
      <c r="L1280"/>
    </row>
    <row r="1281" ht="12.75">
      <c r="L1281"/>
    </row>
    <row r="1282" ht="12.75">
      <c r="L1282"/>
    </row>
    <row r="1283" ht="12.75">
      <c r="L1283"/>
    </row>
    <row r="1284" ht="12.75">
      <c r="L1284"/>
    </row>
    <row r="1285" ht="12.75">
      <c r="L1285"/>
    </row>
    <row r="1286" ht="12.75">
      <c r="L1286"/>
    </row>
    <row r="1287" ht="12.75">
      <c r="L1287"/>
    </row>
    <row r="1288" ht="12.75">
      <c r="L1288"/>
    </row>
    <row r="1289" ht="12.75">
      <c r="L1289"/>
    </row>
    <row r="1290" ht="12.75">
      <c r="L1290"/>
    </row>
    <row r="1291" ht="12.75">
      <c r="L1291"/>
    </row>
    <row r="1292" ht="12.75">
      <c r="L1292"/>
    </row>
    <row r="1293" ht="12.75">
      <c r="L1293"/>
    </row>
    <row r="1294" ht="12.75">
      <c r="L1294"/>
    </row>
    <row r="1295" ht="12.75">
      <c r="L1295"/>
    </row>
    <row r="1296" ht="12.75">
      <c r="L1296"/>
    </row>
    <row r="1297" ht="12.75">
      <c r="L1297"/>
    </row>
    <row r="1298" ht="12.75">
      <c r="L1298"/>
    </row>
    <row r="1299" ht="12.75">
      <c r="L1299"/>
    </row>
    <row r="1300" ht="12.75">
      <c r="L1300"/>
    </row>
    <row r="1301" ht="12.75">
      <c r="L1301"/>
    </row>
    <row r="1302" ht="12.75">
      <c r="L1302"/>
    </row>
    <row r="1303" ht="12.75">
      <c r="L1303"/>
    </row>
    <row r="1304" ht="12.75">
      <c r="L1304"/>
    </row>
    <row r="1305" ht="12.75">
      <c r="L1305"/>
    </row>
    <row r="1306" ht="12.75">
      <c r="L1306"/>
    </row>
    <row r="1307" ht="12.75">
      <c r="L1307"/>
    </row>
    <row r="1308" ht="12.75">
      <c r="L1308"/>
    </row>
    <row r="1309" ht="12.75">
      <c r="L1309"/>
    </row>
    <row r="1310" ht="12.75">
      <c r="L1310"/>
    </row>
    <row r="1311" ht="12.75">
      <c r="L1311"/>
    </row>
    <row r="1312" ht="12.75">
      <c r="L1312"/>
    </row>
    <row r="1313" ht="12.75">
      <c r="L1313"/>
    </row>
    <row r="1314" ht="12.75">
      <c r="L1314"/>
    </row>
    <row r="1315" ht="12.75">
      <c r="L1315"/>
    </row>
    <row r="1316" ht="12.75">
      <c r="L1316"/>
    </row>
    <row r="1317" ht="12.75">
      <c r="L1317"/>
    </row>
    <row r="1318" ht="12.75">
      <c r="L1318"/>
    </row>
    <row r="1319" ht="12.75">
      <c r="L1319"/>
    </row>
    <row r="1320" ht="12.75">
      <c r="L1320"/>
    </row>
    <row r="1321" ht="12.75">
      <c r="L1321"/>
    </row>
    <row r="1322" ht="12.75">
      <c r="L1322"/>
    </row>
    <row r="1323" ht="12.75">
      <c r="L1323"/>
    </row>
    <row r="1324" ht="12.75">
      <c r="L1324"/>
    </row>
    <row r="1325" ht="12.75">
      <c r="L1325"/>
    </row>
    <row r="1326" ht="12.75">
      <c r="L1326"/>
    </row>
    <row r="1327" ht="12.75">
      <c r="L1327"/>
    </row>
    <row r="1328" ht="12.75">
      <c r="L1328"/>
    </row>
    <row r="1329" ht="12.75">
      <c r="L1329"/>
    </row>
    <row r="1330" ht="12.75">
      <c r="L1330"/>
    </row>
    <row r="1331" ht="12.75">
      <c r="L1331"/>
    </row>
    <row r="1332" ht="12.75">
      <c r="L1332"/>
    </row>
    <row r="1333" ht="12.75">
      <c r="L1333"/>
    </row>
    <row r="1334" ht="12.75">
      <c r="L1334"/>
    </row>
    <row r="1335" ht="12.75">
      <c r="L1335"/>
    </row>
    <row r="1336" ht="12.75">
      <c r="L1336"/>
    </row>
    <row r="1337" ht="12.75">
      <c r="L1337"/>
    </row>
    <row r="1338" ht="12.75">
      <c r="L1338"/>
    </row>
    <row r="1339" ht="12.75">
      <c r="L1339"/>
    </row>
    <row r="1340" ht="12.75">
      <c r="L1340"/>
    </row>
    <row r="1341" ht="12.75">
      <c r="L1341"/>
    </row>
    <row r="1342" ht="12.75">
      <c r="L1342"/>
    </row>
    <row r="1343" ht="12.75">
      <c r="L1343"/>
    </row>
    <row r="1344" ht="12.75">
      <c r="L1344"/>
    </row>
    <row r="1345" ht="12.75">
      <c r="L1345"/>
    </row>
    <row r="1346" ht="12.75">
      <c r="L1346"/>
    </row>
    <row r="1347" ht="12.75">
      <c r="L1347"/>
    </row>
    <row r="1348" ht="12.75">
      <c r="L1348"/>
    </row>
    <row r="1349" ht="12.75">
      <c r="L1349"/>
    </row>
    <row r="1350" ht="12.75">
      <c r="L1350"/>
    </row>
    <row r="1351" ht="12.75">
      <c r="L1351"/>
    </row>
    <row r="1352" ht="12.75">
      <c r="L1352"/>
    </row>
    <row r="1353" ht="12.75">
      <c r="L1353"/>
    </row>
    <row r="1354" ht="12.75">
      <c r="L1354"/>
    </row>
    <row r="1355" ht="12.75">
      <c r="L1355"/>
    </row>
    <row r="1356" ht="12.75">
      <c r="L1356"/>
    </row>
    <row r="1357" ht="12.75">
      <c r="L1357"/>
    </row>
    <row r="1358" ht="12.75">
      <c r="L1358"/>
    </row>
    <row r="1359" ht="12.75">
      <c r="L1359"/>
    </row>
    <row r="1360" ht="12.75">
      <c r="L1360"/>
    </row>
    <row r="1361" ht="12.75">
      <c r="L1361"/>
    </row>
    <row r="1362" ht="12.75">
      <c r="L1362"/>
    </row>
    <row r="1363" ht="12.75">
      <c r="L1363"/>
    </row>
    <row r="1364" ht="12.75">
      <c r="L1364"/>
    </row>
    <row r="1365" ht="12.75">
      <c r="L1365"/>
    </row>
    <row r="1366" ht="12.75">
      <c r="L1366"/>
    </row>
    <row r="1367" ht="12.75">
      <c r="L1367"/>
    </row>
    <row r="1368" ht="12.75">
      <c r="L1368"/>
    </row>
    <row r="1369" ht="12.75">
      <c r="L1369"/>
    </row>
    <row r="1370" ht="12.75">
      <c r="L1370"/>
    </row>
    <row r="1371" ht="12.75">
      <c r="L1371"/>
    </row>
    <row r="1372" ht="12.75">
      <c r="L1372"/>
    </row>
    <row r="1373" ht="12.75">
      <c r="L1373"/>
    </row>
    <row r="1374" ht="12.75">
      <c r="L1374"/>
    </row>
    <row r="1375" ht="12.75">
      <c r="L1375"/>
    </row>
    <row r="1376" ht="12.75">
      <c r="L1376"/>
    </row>
    <row r="1377" ht="12.75">
      <c r="L1377"/>
    </row>
    <row r="1378" ht="12.75">
      <c r="L1378"/>
    </row>
    <row r="1379" ht="12.75">
      <c r="L1379"/>
    </row>
    <row r="1380" ht="12.75">
      <c r="L1380"/>
    </row>
    <row r="1381" ht="12.75">
      <c r="L1381"/>
    </row>
    <row r="1382" ht="12.75">
      <c r="L1382"/>
    </row>
    <row r="1383" ht="12.75">
      <c r="L1383"/>
    </row>
    <row r="1384" ht="12.75">
      <c r="L1384"/>
    </row>
    <row r="1385" ht="12.75">
      <c r="L1385"/>
    </row>
    <row r="1386" ht="12.75">
      <c r="L1386"/>
    </row>
    <row r="1387" ht="12.75">
      <c r="L1387"/>
    </row>
    <row r="1388" ht="12.75">
      <c r="L1388"/>
    </row>
    <row r="1389" ht="12.75">
      <c r="L1389"/>
    </row>
    <row r="1390" ht="12.75">
      <c r="L1390"/>
    </row>
    <row r="1391" ht="12.75">
      <c r="L1391"/>
    </row>
    <row r="1392" ht="12.75">
      <c r="L1392"/>
    </row>
    <row r="1393" ht="12.75">
      <c r="L1393"/>
    </row>
    <row r="1394" ht="12.75">
      <c r="L1394"/>
    </row>
    <row r="1395" ht="12.75">
      <c r="L1395"/>
    </row>
    <row r="1396" ht="12.75">
      <c r="L1396"/>
    </row>
    <row r="1397" ht="12.75">
      <c r="L1397"/>
    </row>
    <row r="1398" ht="12.75">
      <c r="L1398"/>
    </row>
    <row r="1399" ht="12.75">
      <c r="L1399"/>
    </row>
    <row r="1400" ht="12.75">
      <c r="L1400"/>
    </row>
    <row r="1401" ht="12.75">
      <c r="L1401"/>
    </row>
    <row r="1402" ht="12.75">
      <c r="L1402"/>
    </row>
    <row r="1403" ht="12.75">
      <c r="L1403"/>
    </row>
    <row r="1404" ht="12.75">
      <c r="L1404"/>
    </row>
    <row r="1405" ht="12.75">
      <c r="L1405"/>
    </row>
    <row r="1406" ht="12.75">
      <c r="L1406"/>
    </row>
    <row r="1407" ht="12.75">
      <c r="L1407"/>
    </row>
    <row r="1408" ht="12.75">
      <c r="L1408"/>
    </row>
    <row r="1409" ht="12.75">
      <c r="L1409"/>
    </row>
    <row r="1410" ht="12.75">
      <c r="L1410"/>
    </row>
    <row r="1411" ht="12.75">
      <c r="L1411"/>
    </row>
    <row r="1412" ht="12.75">
      <c r="L1412"/>
    </row>
    <row r="1413" ht="12.75">
      <c r="L1413"/>
    </row>
    <row r="1414" ht="12.75">
      <c r="L1414"/>
    </row>
    <row r="1415" ht="12.75">
      <c r="L1415"/>
    </row>
    <row r="1416" ht="12.75">
      <c r="L1416"/>
    </row>
    <row r="1417" ht="12.75">
      <c r="L1417"/>
    </row>
    <row r="1418" ht="12.75">
      <c r="L1418"/>
    </row>
    <row r="1419" ht="12.75">
      <c r="L1419"/>
    </row>
    <row r="1420" ht="12.75">
      <c r="L1420"/>
    </row>
    <row r="1421" ht="12.75">
      <c r="L1421"/>
    </row>
    <row r="1422" ht="12.75">
      <c r="L1422"/>
    </row>
    <row r="1423" ht="12.75">
      <c r="L1423"/>
    </row>
    <row r="1424" ht="12.75">
      <c r="L1424"/>
    </row>
    <row r="1425" ht="12.75">
      <c r="L1425"/>
    </row>
    <row r="1426" ht="12.75">
      <c r="L1426"/>
    </row>
    <row r="1427" ht="12.75">
      <c r="L1427"/>
    </row>
    <row r="1428" ht="12.75">
      <c r="L1428"/>
    </row>
    <row r="1429" ht="12.75">
      <c r="L1429"/>
    </row>
    <row r="1430" ht="12.75">
      <c r="L1430"/>
    </row>
    <row r="1431" ht="12.75">
      <c r="L1431"/>
    </row>
    <row r="1432" ht="12.75">
      <c r="L1432"/>
    </row>
    <row r="1433" ht="12.75">
      <c r="L1433"/>
    </row>
    <row r="1434" ht="12.75">
      <c r="L1434"/>
    </row>
    <row r="1435" ht="12.75">
      <c r="L1435"/>
    </row>
    <row r="1436" ht="12.75">
      <c r="L1436"/>
    </row>
    <row r="1437" ht="12.75">
      <c r="L1437"/>
    </row>
    <row r="1438" ht="12.75">
      <c r="L1438"/>
    </row>
    <row r="1439" ht="12.75">
      <c r="L1439"/>
    </row>
    <row r="1440" ht="12.75">
      <c r="L1440"/>
    </row>
    <row r="1441" ht="12.75">
      <c r="L1441"/>
    </row>
    <row r="1442" ht="12.75">
      <c r="L1442"/>
    </row>
    <row r="1443" ht="12.75">
      <c r="L1443"/>
    </row>
    <row r="1444" ht="12.75">
      <c r="L1444"/>
    </row>
    <row r="1445" ht="12.75">
      <c r="L1445"/>
    </row>
    <row r="1446" ht="12.75">
      <c r="L1446"/>
    </row>
    <row r="1447" ht="12.75">
      <c r="L1447"/>
    </row>
    <row r="1448" ht="12.75">
      <c r="L1448"/>
    </row>
    <row r="1449" ht="12.75">
      <c r="L1449"/>
    </row>
    <row r="1450" ht="12.75">
      <c r="L1450"/>
    </row>
    <row r="1451" ht="12.75">
      <c r="L1451"/>
    </row>
    <row r="1452" ht="12.75">
      <c r="L1452"/>
    </row>
    <row r="1453" ht="12.75">
      <c r="L1453"/>
    </row>
    <row r="1454" ht="12.75">
      <c r="L1454"/>
    </row>
    <row r="1455" ht="12.75">
      <c r="L1455"/>
    </row>
    <row r="1456" ht="12.75">
      <c r="L1456"/>
    </row>
    <row r="1457" ht="12.75">
      <c r="L1457"/>
    </row>
    <row r="1458" ht="12.75">
      <c r="L1458"/>
    </row>
    <row r="1459" ht="12.75">
      <c r="L1459"/>
    </row>
    <row r="1460" ht="12.75">
      <c r="L1460"/>
    </row>
    <row r="1461" ht="12.75">
      <c r="L1461"/>
    </row>
    <row r="1462" ht="12.75">
      <c r="L1462"/>
    </row>
    <row r="1463" ht="12.75">
      <c r="L1463"/>
    </row>
    <row r="1464" ht="12.75">
      <c r="L1464"/>
    </row>
    <row r="1465" ht="12.75">
      <c r="L1465"/>
    </row>
    <row r="1466" ht="12.75">
      <c r="L1466"/>
    </row>
    <row r="1467" ht="12.75">
      <c r="L1467"/>
    </row>
    <row r="1468" ht="12.75">
      <c r="L1468"/>
    </row>
    <row r="1469" ht="12.75">
      <c r="L1469"/>
    </row>
    <row r="1470" ht="12.75">
      <c r="L1470"/>
    </row>
    <row r="1471" ht="12.75">
      <c r="L1471"/>
    </row>
    <row r="1472" ht="12.75">
      <c r="L1472"/>
    </row>
    <row r="1473" ht="12.75">
      <c r="L1473"/>
    </row>
    <row r="1474" ht="12.75">
      <c r="L1474"/>
    </row>
    <row r="1475" ht="12.75">
      <c r="L1475"/>
    </row>
    <row r="1476" ht="12.75">
      <c r="L1476"/>
    </row>
    <row r="1477" ht="12.75">
      <c r="L1477"/>
    </row>
    <row r="1478" ht="12.75">
      <c r="L1478"/>
    </row>
    <row r="1479" ht="12.75">
      <c r="L1479"/>
    </row>
    <row r="1480" ht="12.75">
      <c r="L1480"/>
    </row>
    <row r="1481" ht="12.75">
      <c r="L1481"/>
    </row>
    <row r="1482" ht="12.75">
      <c r="L1482"/>
    </row>
    <row r="1483" ht="12.75">
      <c r="L1483"/>
    </row>
    <row r="1484" ht="12.75">
      <c r="L1484"/>
    </row>
    <row r="1485" ht="12.75">
      <c r="L1485"/>
    </row>
    <row r="1486" ht="12.75">
      <c r="L1486"/>
    </row>
    <row r="1487" ht="12.75">
      <c r="L1487"/>
    </row>
    <row r="1488" ht="12.75">
      <c r="L1488"/>
    </row>
    <row r="1489" ht="12.75">
      <c r="L1489"/>
    </row>
    <row r="1490" ht="12.75">
      <c r="L1490"/>
    </row>
    <row r="1491" ht="12.75">
      <c r="L1491"/>
    </row>
    <row r="1492" ht="12.75">
      <c r="L1492"/>
    </row>
    <row r="1493" ht="12.75">
      <c r="L1493"/>
    </row>
    <row r="1494" ht="12.75">
      <c r="L1494"/>
    </row>
    <row r="1495" ht="12.75">
      <c r="L1495"/>
    </row>
    <row r="1496" ht="12.75">
      <c r="L1496"/>
    </row>
    <row r="1497" ht="12.75">
      <c r="L1497"/>
    </row>
    <row r="1498" ht="12.75">
      <c r="L1498"/>
    </row>
    <row r="1499" ht="12.75">
      <c r="L1499"/>
    </row>
    <row r="1500" ht="12.75">
      <c r="L1500"/>
    </row>
    <row r="1501" ht="12.75">
      <c r="L1501"/>
    </row>
    <row r="1502" ht="12.75">
      <c r="L1502"/>
    </row>
    <row r="1503" ht="12.75">
      <c r="L1503"/>
    </row>
    <row r="1504" ht="12.75">
      <c r="L1504"/>
    </row>
    <row r="1505" ht="12.75">
      <c r="L1505"/>
    </row>
    <row r="1506" ht="12.75">
      <c r="L1506"/>
    </row>
    <row r="1507" ht="12.75">
      <c r="L1507"/>
    </row>
    <row r="1508" ht="12.75">
      <c r="L1508"/>
    </row>
    <row r="1509" ht="12.75">
      <c r="L1509"/>
    </row>
    <row r="1510" ht="12.75">
      <c r="L1510"/>
    </row>
    <row r="1511" ht="12.75">
      <c r="L1511"/>
    </row>
    <row r="1512" ht="12.75">
      <c r="L1512"/>
    </row>
    <row r="1513" ht="12.75">
      <c r="L1513"/>
    </row>
    <row r="1514" ht="12.75">
      <c r="L1514"/>
    </row>
    <row r="1515" ht="12.75">
      <c r="L1515"/>
    </row>
    <row r="1516" ht="12.75">
      <c r="L1516"/>
    </row>
    <row r="1517" ht="12.75">
      <c r="L1517"/>
    </row>
    <row r="1518" ht="12.75">
      <c r="L1518"/>
    </row>
    <row r="1519" ht="12.75">
      <c r="L1519"/>
    </row>
    <row r="1520" ht="12.75">
      <c r="L1520"/>
    </row>
    <row r="1521" ht="12.75">
      <c r="L1521"/>
    </row>
    <row r="1522" ht="12.75">
      <c r="L1522"/>
    </row>
    <row r="1523" ht="12.75">
      <c r="L1523"/>
    </row>
    <row r="1524" ht="12.75">
      <c r="L1524"/>
    </row>
    <row r="1525" ht="12.75">
      <c r="L1525"/>
    </row>
    <row r="1526" ht="12.75">
      <c r="L1526"/>
    </row>
    <row r="1527" ht="12.75">
      <c r="L1527"/>
    </row>
    <row r="1528" ht="12.75">
      <c r="L1528"/>
    </row>
    <row r="1529" ht="12.75">
      <c r="L1529"/>
    </row>
    <row r="1530" ht="12.75">
      <c r="L1530"/>
    </row>
    <row r="1531" ht="12.75">
      <c r="L1531"/>
    </row>
    <row r="1532" ht="12.75">
      <c r="L1532"/>
    </row>
    <row r="1533" ht="12.75">
      <c r="L1533"/>
    </row>
    <row r="1534" ht="12.75">
      <c r="L1534"/>
    </row>
    <row r="1535" ht="12.75">
      <c r="L1535"/>
    </row>
    <row r="1536" ht="12.75">
      <c r="L1536"/>
    </row>
    <row r="1537" ht="12.75">
      <c r="L1537"/>
    </row>
    <row r="1538" ht="12.75">
      <c r="L1538"/>
    </row>
    <row r="1539" ht="12.75">
      <c r="L1539"/>
    </row>
    <row r="1540" ht="12.75">
      <c r="L1540"/>
    </row>
    <row r="1541" ht="12.75">
      <c r="L1541"/>
    </row>
    <row r="1542" ht="12.75">
      <c r="L1542"/>
    </row>
    <row r="1543" ht="12.75">
      <c r="L1543"/>
    </row>
    <row r="1544" ht="12.75">
      <c r="L1544"/>
    </row>
    <row r="1545" ht="12.75">
      <c r="L1545"/>
    </row>
    <row r="1546" ht="12.75">
      <c r="L1546"/>
    </row>
    <row r="1547" ht="12.75">
      <c r="L1547"/>
    </row>
    <row r="1548" ht="12.75">
      <c r="L1548"/>
    </row>
    <row r="1549" ht="12.75">
      <c r="L1549"/>
    </row>
    <row r="1550" ht="12.75">
      <c r="L1550"/>
    </row>
    <row r="1551" ht="12.75">
      <c r="L1551"/>
    </row>
    <row r="1552" ht="12.75">
      <c r="L1552"/>
    </row>
    <row r="1553" ht="12.75">
      <c r="L1553"/>
    </row>
    <row r="1554" ht="12.75">
      <c r="L1554"/>
    </row>
    <row r="1555" ht="12.75">
      <c r="L1555"/>
    </row>
    <row r="1556" ht="12.75">
      <c r="L1556"/>
    </row>
    <row r="1557" ht="12.75">
      <c r="L1557"/>
    </row>
    <row r="1558" ht="12.75">
      <c r="L1558"/>
    </row>
    <row r="1559" ht="12.75">
      <c r="L1559"/>
    </row>
    <row r="1560" ht="12.75">
      <c r="L1560"/>
    </row>
    <row r="1561" ht="12.75">
      <c r="L1561"/>
    </row>
    <row r="1562" ht="12.75">
      <c r="L1562"/>
    </row>
    <row r="1563" ht="12.75">
      <c r="L1563"/>
    </row>
    <row r="1564" ht="12.75">
      <c r="L1564"/>
    </row>
    <row r="1565" ht="12.75">
      <c r="L1565"/>
    </row>
    <row r="1566" ht="12.75">
      <c r="L1566"/>
    </row>
    <row r="1567" ht="12.75">
      <c r="L1567"/>
    </row>
    <row r="1568" ht="12.75">
      <c r="L1568"/>
    </row>
    <row r="1569" ht="12.75">
      <c r="L1569"/>
    </row>
    <row r="1570" ht="12.75">
      <c r="L1570"/>
    </row>
    <row r="1571" ht="12.75">
      <c r="L1571"/>
    </row>
    <row r="1572" ht="12.75">
      <c r="L1572"/>
    </row>
    <row r="1573" ht="12.75">
      <c r="L1573"/>
    </row>
    <row r="1574" ht="12.75">
      <c r="L1574"/>
    </row>
    <row r="1575" ht="12.75">
      <c r="L1575"/>
    </row>
    <row r="1576" ht="12.75">
      <c r="L1576"/>
    </row>
    <row r="1577" ht="12.75">
      <c r="L1577"/>
    </row>
    <row r="1578" ht="12.75">
      <c r="L1578"/>
    </row>
    <row r="1579" ht="12.75">
      <c r="L1579"/>
    </row>
    <row r="1580" ht="12.75">
      <c r="L1580"/>
    </row>
    <row r="1581" ht="12.75">
      <c r="L1581"/>
    </row>
    <row r="1582" ht="12.75">
      <c r="L1582"/>
    </row>
    <row r="1583" ht="12.75">
      <c r="L1583"/>
    </row>
    <row r="1584" ht="12.75">
      <c r="L1584"/>
    </row>
    <row r="1585" ht="12.75">
      <c r="L1585"/>
    </row>
    <row r="1586" ht="12.75">
      <c r="L1586"/>
    </row>
    <row r="1587" ht="12.75">
      <c r="L1587"/>
    </row>
    <row r="1588" ht="12.75">
      <c r="L1588"/>
    </row>
    <row r="1589" ht="12.75">
      <c r="L1589"/>
    </row>
    <row r="1590" ht="12.75">
      <c r="L1590"/>
    </row>
    <row r="1591" ht="12.75">
      <c r="L1591"/>
    </row>
    <row r="1592" ht="12.75">
      <c r="L1592"/>
    </row>
    <row r="1593" ht="12.75">
      <c r="L1593"/>
    </row>
    <row r="1594" ht="12.75">
      <c r="L1594"/>
    </row>
    <row r="1595" ht="12.75">
      <c r="L1595"/>
    </row>
    <row r="1596" ht="12.75">
      <c r="L1596"/>
    </row>
    <row r="1597" ht="12.75">
      <c r="L1597"/>
    </row>
    <row r="1598" ht="12.75">
      <c r="L1598"/>
    </row>
    <row r="1599" ht="12.75">
      <c r="L1599"/>
    </row>
    <row r="1600" ht="12.75">
      <c r="L1600"/>
    </row>
    <row r="1601" ht="12.75">
      <c r="L1601"/>
    </row>
    <row r="1602" ht="12.75">
      <c r="L1602"/>
    </row>
    <row r="1603" ht="12.75">
      <c r="L1603"/>
    </row>
    <row r="1604" ht="12.75">
      <c r="L1604"/>
    </row>
    <row r="1605" ht="12.75">
      <c r="L1605"/>
    </row>
    <row r="1606" ht="12.75">
      <c r="L1606"/>
    </row>
    <row r="1607" ht="12.75">
      <c r="L1607"/>
    </row>
    <row r="1608" ht="12.75">
      <c r="L1608"/>
    </row>
    <row r="1609" ht="12.75">
      <c r="L1609"/>
    </row>
    <row r="1610" ht="12.75">
      <c r="L1610"/>
    </row>
    <row r="1611" ht="12.75">
      <c r="L1611"/>
    </row>
    <row r="1612" ht="12.75">
      <c r="L1612"/>
    </row>
    <row r="1613" ht="12.75">
      <c r="L1613"/>
    </row>
    <row r="1614" ht="12.75">
      <c r="L1614"/>
    </row>
    <row r="1615" ht="12.75">
      <c r="L1615"/>
    </row>
    <row r="1616" ht="12.75">
      <c r="L1616"/>
    </row>
    <row r="1617" ht="12.75">
      <c r="L1617"/>
    </row>
    <row r="1618" ht="12.75">
      <c r="L1618"/>
    </row>
    <row r="1619" ht="12.75">
      <c r="L1619"/>
    </row>
    <row r="1620" ht="12.75">
      <c r="L1620"/>
    </row>
    <row r="1621" ht="12.75">
      <c r="L1621"/>
    </row>
    <row r="1622" ht="12.75">
      <c r="L1622"/>
    </row>
    <row r="1623" ht="12.75">
      <c r="L1623"/>
    </row>
    <row r="1624" ht="12.75">
      <c r="L1624"/>
    </row>
    <row r="1625" ht="12.75">
      <c r="L1625"/>
    </row>
    <row r="1626" ht="12.75">
      <c r="L1626"/>
    </row>
    <row r="1627" ht="12.75">
      <c r="L1627"/>
    </row>
    <row r="1628" ht="12.75">
      <c r="L1628"/>
    </row>
    <row r="1629" ht="12.75">
      <c r="L1629"/>
    </row>
    <row r="1630" ht="12.75">
      <c r="L1630"/>
    </row>
    <row r="1631" ht="12.75">
      <c r="L1631"/>
    </row>
    <row r="1632" ht="12.75">
      <c r="L1632"/>
    </row>
    <row r="1633" ht="12.75">
      <c r="L1633"/>
    </row>
    <row r="1634" ht="12.75">
      <c r="L1634"/>
    </row>
    <row r="1635" ht="12.75">
      <c r="L1635"/>
    </row>
    <row r="1636" ht="12.75">
      <c r="L1636"/>
    </row>
    <row r="1637" ht="12.75">
      <c r="L1637"/>
    </row>
    <row r="1638" ht="12.75">
      <c r="L1638"/>
    </row>
    <row r="1639" ht="12.75">
      <c r="L1639"/>
    </row>
    <row r="1640" ht="12.75">
      <c r="L1640"/>
    </row>
    <row r="1641" ht="12.75">
      <c r="L1641"/>
    </row>
    <row r="1642" ht="12.75">
      <c r="L1642"/>
    </row>
    <row r="1643" ht="12.75">
      <c r="L1643"/>
    </row>
    <row r="1644" ht="12.75">
      <c r="L1644"/>
    </row>
    <row r="1645" ht="12.75">
      <c r="L1645"/>
    </row>
    <row r="1646" ht="12.75">
      <c r="L1646"/>
    </row>
    <row r="1647" ht="12.75">
      <c r="L1647"/>
    </row>
    <row r="1648" ht="12.75">
      <c r="L1648"/>
    </row>
    <row r="1649" ht="12.75">
      <c r="L1649"/>
    </row>
    <row r="1650" ht="12.75">
      <c r="L1650"/>
    </row>
    <row r="1651" ht="12.75">
      <c r="L1651"/>
    </row>
    <row r="1652" ht="12.75">
      <c r="L1652"/>
    </row>
    <row r="1653" ht="12.75">
      <c r="L1653"/>
    </row>
    <row r="1654" ht="12.75">
      <c r="L1654"/>
    </row>
    <row r="1655" ht="12.75">
      <c r="L1655"/>
    </row>
    <row r="1656" ht="12.75">
      <c r="L1656"/>
    </row>
    <row r="1657" ht="12.75">
      <c r="L1657"/>
    </row>
    <row r="1658" ht="12.75">
      <c r="L1658"/>
    </row>
    <row r="1659" ht="12.75">
      <c r="L1659"/>
    </row>
    <row r="1660" ht="12.75">
      <c r="L1660"/>
    </row>
    <row r="1661" ht="12.75">
      <c r="L1661"/>
    </row>
    <row r="1662" ht="12.75">
      <c r="L1662"/>
    </row>
    <row r="1663" ht="12.75">
      <c r="L1663"/>
    </row>
    <row r="1664" ht="12.75">
      <c r="L1664"/>
    </row>
    <row r="1665" ht="12.75">
      <c r="L1665"/>
    </row>
    <row r="1666" ht="12.75">
      <c r="L1666"/>
    </row>
    <row r="1667" ht="12.75">
      <c r="L1667"/>
    </row>
    <row r="1668" ht="12.75">
      <c r="L1668"/>
    </row>
    <row r="1669" ht="12.75">
      <c r="L1669"/>
    </row>
    <row r="1670" ht="12.75">
      <c r="L1670"/>
    </row>
    <row r="1671" ht="12.75">
      <c r="L1671"/>
    </row>
    <row r="1672" ht="12.75">
      <c r="L1672"/>
    </row>
    <row r="1673" ht="12.75">
      <c r="L1673"/>
    </row>
    <row r="1674" ht="12.75">
      <c r="L1674"/>
    </row>
    <row r="1675" ht="12.75">
      <c r="L1675"/>
    </row>
    <row r="1676" ht="12.75">
      <c r="L1676"/>
    </row>
    <row r="1677" ht="12.75">
      <c r="L1677"/>
    </row>
    <row r="1678" ht="12.75">
      <c r="L1678"/>
    </row>
    <row r="1679" ht="12.75">
      <c r="L1679"/>
    </row>
    <row r="1680" ht="12.75">
      <c r="L1680"/>
    </row>
    <row r="1681" ht="12.75">
      <c r="L1681"/>
    </row>
    <row r="1682" ht="12.75">
      <c r="L1682"/>
    </row>
    <row r="1683" ht="12.75">
      <c r="L1683"/>
    </row>
    <row r="1684" ht="12.75">
      <c r="L1684"/>
    </row>
    <row r="1685" ht="12.75">
      <c r="L1685"/>
    </row>
    <row r="1686" ht="12.75">
      <c r="L1686"/>
    </row>
    <row r="1687" ht="12.75">
      <c r="L1687"/>
    </row>
    <row r="1688" ht="12.75">
      <c r="L1688"/>
    </row>
    <row r="1689" ht="12.75">
      <c r="L1689"/>
    </row>
    <row r="1690" ht="12.75">
      <c r="L1690"/>
    </row>
    <row r="1691" ht="12.75">
      <c r="L1691"/>
    </row>
    <row r="1692" ht="12.75">
      <c r="L1692"/>
    </row>
    <row r="1693" ht="12.75">
      <c r="L1693"/>
    </row>
    <row r="1694" ht="12.75">
      <c r="L1694"/>
    </row>
    <row r="1695" ht="12.75">
      <c r="L1695"/>
    </row>
    <row r="1696" ht="12.75">
      <c r="L1696"/>
    </row>
    <row r="1697" ht="12.75">
      <c r="L1697"/>
    </row>
    <row r="1698" ht="12.75">
      <c r="L1698"/>
    </row>
    <row r="1699" ht="12.75">
      <c r="L1699"/>
    </row>
    <row r="1700" ht="12.75">
      <c r="L1700"/>
    </row>
    <row r="1701" ht="12.75">
      <c r="L1701"/>
    </row>
    <row r="1702" ht="12.75">
      <c r="L1702"/>
    </row>
    <row r="1703" ht="12.75">
      <c r="L1703"/>
    </row>
    <row r="1704" ht="12.75">
      <c r="L1704"/>
    </row>
    <row r="1705" ht="12.75">
      <c r="L1705"/>
    </row>
    <row r="1706" ht="12.75">
      <c r="L1706"/>
    </row>
    <row r="1707" ht="12.75">
      <c r="L1707"/>
    </row>
    <row r="1708" ht="12.75">
      <c r="L1708"/>
    </row>
    <row r="1709" ht="12.75">
      <c r="L1709"/>
    </row>
    <row r="1710" ht="12.75">
      <c r="L1710"/>
    </row>
    <row r="1711" ht="12.75">
      <c r="L1711"/>
    </row>
    <row r="1712" ht="12.75">
      <c r="L1712"/>
    </row>
    <row r="1713" ht="12.75">
      <c r="L1713"/>
    </row>
    <row r="1714" ht="12.75">
      <c r="L1714"/>
    </row>
    <row r="1715" ht="12.75">
      <c r="L1715"/>
    </row>
    <row r="1716" ht="12.75">
      <c r="L1716"/>
    </row>
    <row r="1717" ht="12.75">
      <c r="L1717"/>
    </row>
    <row r="1718" ht="12.75">
      <c r="L1718"/>
    </row>
    <row r="1719" ht="12.75">
      <c r="L1719"/>
    </row>
    <row r="1720" ht="12.75">
      <c r="L1720"/>
    </row>
    <row r="1721" ht="12.75">
      <c r="L1721"/>
    </row>
    <row r="1722" ht="12.75">
      <c r="L1722"/>
    </row>
    <row r="1723" ht="12.75">
      <c r="L1723"/>
    </row>
    <row r="1724" ht="12.75">
      <c r="L1724"/>
    </row>
    <row r="1725" ht="12.75">
      <c r="L1725"/>
    </row>
    <row r="1726" ht="12.75">
      <c r="L1726"/>
    </row>
    <row r="1727" ht="12.75">
      <c r="L1727"/>
    </row>
    <row r="1728" ht="12.75">
      <c r="L1728"/>
    </row>
    <row r="1729" ht="12.75">
      <c r="L1729"/>
    </row>
    <row r="1730" ht="12.75">
      <c r="L1730"/>
    </row>
    <row r="1731" ht="12.75">
      <c r="L1731"/>
    </row>
    <row r="1732" ht="12.75">
      <c r="L1732"/>
    </row>
    <row r="1733" ht="12.75">
      <c r="L1733"/>
    </row>
    <row r="1734" ht="12.75">
      <c r="L1734"/>
    </row>
    <row r="1735" ht="12.75">
      <c r="L1735"/>
    </row>
    <row r="1736" ht="12.75">
      <c r="L1736"/>
    </row>
    <row r="1737" ht="12.75">
      <c r="L1737"/>
    </row>
    <row r="1738" ht="12.75">
      <c r="L1738"/>
    </row>
    <row r="1739" ht="12.75">
      <c r="L1739"/>
    </row>
    <row r="1740" ht="12.75">
      <c r="L1740"/>
    </row>
    <row r="1741" ht="12.75">
      <c r="L1741"/>
    </row>
    <row r="1742" ht="12.75">
      <c r="L1742"/>
    </row>
    <row r="1743" ht="12.75">
      <c r="L1743"/>
    </row>
    <row r="1744" ht="12.75">
      <c r="L1744"/>
    </row>
    <row r="1745" ht="12.75">
      <c r="L1745"/>
    </row>
    <row r="1746" ht="12.75">
      <c r="L1746"/>
    </row>
    <row r="1747" ht="12.75">
      <c r="L1747"/>
    </row>
    <row r="1748" ht="12.75">
      <c r="L1748"/>
    </row>
    <row r="1749" ht="12.75">
      <c r="L1749"/>
    </row>
    <row r="1750" ht="12.75">
      <c r="L1750"/>
    </row>
    <row r="1751" ht="12.75">
      <c r="L1751"/>
    </row>
    <row r="1752" ht="12.75">
      <c r="L1752"/>
    </row>
    <row r="1753" ht="12.75">
      <c r="L1753"/>
    </row>
    <row r="1754" ht="12.75">
      <c r="L1754"/>
    </row>
    <row r="1755" ht="12.75">
      <c r="L1755"/>
    </row>
    <row r="1756" ht="12.75">
      <c r="L1756"/>
    </row>
    <row r="1757" ht="12.75">
      <c r="L1757"/>
    </row>
    <row r="1758" ht="12.75">
      <c r="L1758"/>
    </row>
    <row r="1759" ht="12.75">
      <c r="L1759"/>
    </row>
    <row r="1760" ht="12.75">
      <c r="L1760"/>
    </row>
    <row r="1761" ht="12.75">
      <c r="L1761"/>
    </row>
    <row r="1762" ht="12.75">
      <c r="L1762"/>
    </row>
    <row r="1763" ht="12.75">
      <c r="L1763"/>
    </row>
    <row r="1764" ht="12.75">
      <c r="L1764"/>
    </row>
    <row r="1765" ht="12.75">
      <c r="L1765"/>
    </row>
    <row r="1766" ht="12.75">
      <c r="L1766"/>
    </row>
    <row r="1767" ht="12.75">
      <c r="L1767"/>
    </row>
    <row r="1768" ht="12.75">
      <c r="L1768"/>
    </row>
    <row r="1769" ht="12.75">
      <c r="L1769"/>
    </row>
    <row r="1770" ht="12.75">
      <c r="L1770"/>
    </row>
    <row r="1771" ht="12.75">
      <c r="L1771"/>
    </row>
    <row r="1772" ht="12.75">
      <c r="L1772"/>
    </row>
    <row r="1773" ht="12.75">
      <c r="L1773"/>
    </row>
    <row r="1774" ht="12.75">
      <c r="L1774"/>
    </row>
    <row r="1775" ht="12.75">
      <c r="L1775"/>
    </row>
    <row r="1776" ht="12.75">
      <c r="L1776"/>
    </row>
    <row r="1777" ht="12.75">
      <c r="L1777"/>
    </row>
    <row r="1778" ht="12.75">
      <c r="L1778"/>
    </row>
    <row r="1779" ht="12.75">
      <c r="L1779"/>
    </row>
    <row r="1780" ht="12.75">
      <c r="L1780"/>
    </row>
    <row r="1781" ht="12.75">
      <c r="L1781"/>
    </row>
    <row r="1782" ht="12.75">
      <c r="L1782"/>
    </row>
    <row r="1783" ht="12.75">
      <c r="L1783"/>
    </row>
    <row r="1784" ht="12.75">
      <c r="L1784"/>
    </row>
    <row r="1785" ht="12.75">
      <c r="L1785"/>
    </row>
    <row r="1786" ht="12.75">
      <c r="L1786"/>
    </row>
    <row r="1787" ht="12.75">
      <c r="L1787"/>
    </row>
    <row r="1788" ht="12.75">
      <c r="L1788"/>
    </row>
    <row r="1789" ht="12.75">
      <c r="L1789"/>
    </row>
    <row r="1790" ht="12.75">
      <c r="L1790"/>
    </row>
    <row r="1791" ht="12.75">
      <c r="L1791"/>
    </row>
    <row r="1792" ht="12.75">
      <c r="L1792"/>
    </row>
    <row r="1793" ht="12.75">
      <c r="L1793"/>
    </row>
    <row r="1794" ht="12.75">
      <c r="L1794"/>
    </row>
    <row r="1795" ht="12.75">
      <c r="L1795"/>
    </row>
    <row r="1796" ht="12.75">
      <c r="L1796"/>
    </row>
    <row r="1797" ht="12.75">
      <c r="L1797"/>
    </row>
    <row r="1798" ht="12.75">
      <c r="L1798"/>
    </row>
    <row r="1799" ht="12.75">
      <c r="L1799"/>
    </row>
    <row r="1800" ht="12.75">
      <c r="L1800"/>
    </row>
    <row r="1801" ht="12.75">
      <c r="L1801"/>
    </row>
    <row r="1802" ht="12.75">
      <c r="L1802"/>
    </row>
    <row r="1803" ht="12.75">
      <c r="L1803"/>
    </row>
    <row r="1804" ht="12.75">
      <c r="L1804"/>
    </row>
    <row r="1805" ht="12.75">
      <c r="L1805"/>
    </row>
    <row r="1806" ht="12.75">
      <c r="L1806"/>
    </row>
    <row r="1807" ht="12.75">
      <c r="L1807"/>
    </row>
    <row r="1808" ht="12.75">
      <c r="L1808"/>
    </row>
    <row r="1809" ht="12.75">
      <c r="L1809"/>
    </row>
    <row r="1810" ht="12.75">
      <c r="L1810"/>
    </row>
    <row r="1811" ht="12.75">
      <c r="L1811"/>
    </row>
    <row r="1812" ht="12.75">
      <c r="L1812"/>
    </row>
    <row r="1813" ht="12.75">
      <c r="L1813"/>
    </row>
    <row r="1814" ht="12.75">
      <c r="L1814"/>
    </row>
    <row r="1815" ht="12.75">
      <c r="L1815"/>
    </row>
    <row r="1816" ht="12.75">
      <c r="L1816"/>
    </row>
    <row r="1817" ht="12.75">
      <c r="L1817"/>
    </row>
    <row r="1818" ht="12.75">
      <c r="L1818"/>
    </row>
    <row r="1819" ht="12.75">
      <c r="L1819"/>
    </row>
    <row r="1820" ht="12.75">
      <c r="L1820"/>
    </row>
    <row r="1821" ht="12.75">
      <c r="L1821"/>
    </row>
    <row r="1822" ht="12.75">
      <c r="L1822"/>
    </row>
    <row r="1823" ht="12.75">
      <c r="L1823"/>
    </row>
    <row r="1824" ht="12.75">
      <c r="L1824"/>
    </row>
    <row r="1825" ht="12.75">
      <c r="L1825"/>
    </row>
    <row r="1826" ht="12.75">
      <c r="L1826"/>
    </row>
    <row r="1827" ht="12.75">
      <c r="L1827"/>
    </row>
    <row r="1828" ht="12.75">
      <c r="L1828"/>
    </row>
    <row r="1829" ht="12.75">
      <c r="L1829"/>
    </row>
    <row r="1830" ht="12.75">
      <c r="L1830"/>
    </row>
    <row r="1831" ht="12.75">
      <c r="L1831"/>
    </row>
    <row r="1832" ht="12.75">
      <c r="L1832"/>
    </row>
    <row r="1833" ht="12.75">
      <c r="L1833"/>
    </row>
    <row r="1834" ht="12.75">
      <c r="L1834"/>
    </row>
    <row r="1835" ht="12.75">
      <c r="L1835"/>
    </row>
    <row r="1836" ht="12.75">
      <c r="L1836"/>
    </row>
    <row r="1837" ht="12.75">
      <c r="L1837"/>
    </row>
    <row r="1838" ht="12.75">
      <c r="L1838"/>
    </row>
    <row r="1839" ht="12.75">
      <c r="L1839"/>
    </row>
  </sheetData>
  <mergeCells count="13">
    <mergeCell ref="M156:M158"/>
    <mergeCell ref="D156:D158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165:D165"/>
  </mergeCells>
  <printOptions horizontalCentered="1"/>
  <pageMargins left="0.3937007874015748" right="0.3937007874015748" top="1.02" bottom="0.42" header="0.19" footer="0.18"/>
  <pageSetup horizontalDpi="600" verticalDpi="600" orientation="landscape" paperSize="9" scale="95" r:id="rId1"/>
  <headerFooter alignWithMargins="0">
    <oddHeader>&amp;RZałącznik nr &amp;A
do uchwały Nr III/19/2006
Rady Miejskiej w Moryniu 
z dnia 28 grudnia 2006r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85" zoomScaleNormal="85" workbookViewId="0" topLeftCell="A1">
      <pane xSplit="5" ySplit="8" topLeftCell="F1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26" sqref="K26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33.625" style="2" customWidth="1"/>
    <col min="6" max="6" width="12.00390625" style="2" customWidth="1"/>
    <col min="7" max="7" width="12.375" style="2" customWidth="1"/>
    <col min="8" max="8" width="10.25390625" style="2" customWidth="1"/>
    <col min="9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26.25">
      <c r="A1" s="635" t="s">
        <v>79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2" t="s">
        <v>43</v>
      </c>
    </row>
    <row r="3" spans="1:14" s="45" customFormat="1" ht="19.5" customHeight="1">
      <c r="A3" s="636" t="s">
        <v>64</v>
      </c>
      <c r="B3" s="636" t="s">
        <v>2</v>
      </c>
      <c r="C3" s="636" t="s">
        <v>42</v>
      </c>
      <c r="D3" s="636" t="s">
        <v>136</v>
      </c>
      <c r="E3" s="637" t="s">
        <v>120</v>
      </c>
      <c r="F3" s="637" t="s">
        <v>131</v>
      </c>
      <c r="G3" s="637" t="s">
        <v>78</v>
      </c>
      <c r="H3" s="637"/>
      <c r="I3" s="637"/>
      <c r="J3" s="637"/>
      <c r="K3" s="637"/>
      <c r="L3" s="637"/>
      <c r="M3" s="637"/>
      <c r="N3" s="637" t="s">
        <v>137</v>
      </c>
    </row>
    <row r="4" spans="1:14" s="45" customFormat="1" ht="19.5" customHeight="1">
      <c r="A4" s="636"/>
      <c r="B4" s="636"/>
      <c r="C4" s="636"/>
      <c r="D4" s="636"/>
      <c r="E4" s="637"/>
      <c r="F4" s="637"/>
      <c r="G4" s="637" t="s">
        <v>163</v>
      </c>
      <c r="H4" s="637" t="s">
        <v>164</v>
      </c>
      <c r="I4" s="637"/>
      <c r="J4" s="637"/>
      <c r="K4" s="637"/>
      <c r="L4" s="637" t="s">
        <v>60</v>
      </c>
      <c r="M4" s="637" t="s">
        <v>62</v>
      </c>
      <c r="N4" s="637"/>
    </row>
    <row r="5" spans="1:14" s="45" customFormat="1" ht="29.25" customHeight="1">
      <c r="A5" s="636"/>
      <c r="B5" s="636"/>
      <c r="C5" s="636"/>
      <c r="D5" s="636"/>
      <c r="E5" s="637"/>
      <c r="F5" s="637"/>
      <c r="G5" s="637"/>
      <c r="H5" s="637" t="s">
        <v>138</v>
      </c>
      <c r="I5" s="637" t="s">
        <v>118</v>
      </c>
      <c r="J5" s="637" t="s">
        <v>170</v>
      </c>
      <c r="K5" s="637" t="s">
        <v>119</v>
      </c>
      <c r="L5" s="637"/>
      <c r="M5" s="637"/>
      <c r="N5" s="637"/>
    </row>
    <row r="6" spans="1:14" s="45" customFormat="1" ht="19.5" customHeight="1">
      <c r="A6" s="636"/>
      <c r="B6" s="636"/>
      <c r="C6" s="636"/>
      <c r="D6" s="636"/>
      <c r="E6" s="637"/>
      <c r="F6" s="637"/>
      <c r="G6" s="637"/>
      <c r="H6" s="637"/>
      <c r="I6" s="637"/>
      <c r="J6" s="637"/>
      <c r="K6" s="637"/>
      <c r="L6" s="637"/>
      <c r="M6" s="637"/>
      <c r="N6" s="637"/>
    </row>
    <row r="7" spans="1:14" s="45" customFormat="1" ht="19.5" customHeight="1">
      <c r="A7" s="636"/>
      <c r="B7" s="636"/>
      <c r="C7" s="636"/>
      <c r="D7" s="636"/>
      <c r="E7" s="637"/>
      <c r="F7" s="637"/>
      <c r="G7" s="637"/>
      <c r="H7" s="637"/>
      <c r="I7" s="637"/>
      <c r="J7" s="637"/>
      <c r="K7" s="637"/>
      <c r="L7" s="637"/>
      <c r="M7" s="637"/>
      <c r="N7" s="637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51" customHeight="1">
      <c r="A9" s="33" t="s">
        <v>13</v>
      </c>
      <c r="B9" s="23">
        <v>600</v>
      </c>
      <c r="C9" s="23">
        <v>60016</v>
      </c>
      <c r="D9" s="23"/>
      <c r="E9" s="385" t="s">
        <v>586</v>
      </c>
      <c r="F9" s="387">
        <f>4!E15</f>
        <v>1033118.35</v>
      </c>
      <c r="G9" s="387">
        <f>H9+I9+K9</f>
        <v>1004448</v>
      </c>
      <c r="H9" s="387"/>
      <c r="I9" s="387">
        <f>4!G15+4!I15</f>
        <v>1004448</v>
      </c>
      <c r="J9" s="388" t="s">
        <v>583</v>
      </c>
      <c r="K9" s="387"/>
      <c r="L9" s="387">
        <v>0</v>
      </c>
      <c r="M9" s="387">
        <v>0</v>
      </c>
      <c r="N9" s="385" t="s">
        <v>573</v>
      </c>
    </row>
    <row r="10" spans="1:14" ht="63.75">
      <c r="A10" s="34" t="s">
        <v>14</v>
      </c>
      <c r="B10" s="24">
        <v>801</v>
      </c>
      <c r="C10" s="24">
        <v>80101</v>
      </c>
      <c r="D10" s="24"/>
      <c r="E10" s="386" t="s">
        <v>587</v>
      </c>
      <c r="F10" s="67">
        <f>4!E24</f>
        <v>1266795</v>
      </c>
      <c r="G10" s="67">
        <f>4!H24</f>
        <v>1058616</v>
      </c>
      <c r="H10" s="67"/>
      <c r="I10" s="67">
        <f>4!N24+4!J24</f>
        <v>808616</v>
      </c>
      <c r="J10" s="608" t="s">
        <v>580</v>
      </c>
      <c r="K10" s="67"/>
      <c r="L10" s="67">
        <v>0</v>
      </c>
      <c r="M10" s="67">
        <v>0</v>
      </c>
      <c r="N10" s="385" t="s">
        <v>573</v>
      </c>
    </row>
    <row r="11" spans="1:14" ht="51">
      <c r="A11" s="34" t="s">
        <v>15</v>
      </c>
      <c r="B11" s="24">
        <v>900</v>
      </c>
      <c r="C11" s="24">
        <v>90001</v>
      </c>
      <c r="D11" s="24"/>
      <c r="E11" s="386" t="s">
        <v>572</v>
      </c>
      <c r="F11" s="67">
        <v>2040000</v>
      </c>
      <c r="G11" s="67">
        <f>H11+I11+K11</f>
        <v>400000</v>
      </c>
      <c r="H11" s="67"/>
      <c r="I11" s="67">
        <v>400000</v>
      </c>
      <c r="J11" s="389" t="s">
        <v>139</v>
      </c>
      <c r="K11" s="67"/>
      <c r="L11" s="67">
        <v>820000</v>
      </c>
      <c r="M11" s="67">
        <v>820000</v>
      </c>
      <c r="N11" s="385" t="s">
        <v>573</v>
      </c>
    </row>
    <row r="12" spans="1:14" ht="51">
      <c r="A12" s="34" t="s">
        <v>1</v>
      </c>
      <c r="B12" s="24">
        <v>900</v>
      </c>
      <c r="C12" s="24">
        <v>90003</v>
      </c>
      <c r="D12" s="24"/>
      <c r="E12" s="386" t="s">
        <v>565</v>
      </c>
      <c r="F12" s="67">
        <v>178900</v>
      </c>
      <c r="G12" s="67">
        <v>35000</v>
      </c>
      <c r="H12" s="67">
        <v>7000</v>
      </c>
      <c r="I12" s="67">
        <v>28000</v>
      </c>
      <c r="J12" s="389" t="s">
        <v>139</v>
      </c>
      <c r="K12" s="67"/>
      <c r="L12" s="67">
        <v>60000</v>
      </c>
      <c r="M12" s="67">
        <v>81400</v>
      </c>
      <c r="N12" s="385" t="s">
        <v>573</v>
      </c>
    </row>
    <row r="13" spans="1:14" ht="51">
      <c r="A13" s="34" t="s">
        <v>20</v>
      </c>
      <c r="B13" s="24">
        <v>921</v>
      </c>
      <c r="C13" s="24">
        <v>92109</v>
      </c>
      <c r="D13" s="24"/>
      <c r="E13" s="386" t="s">
        <v>566</v>
      </c>
      <c r="F13" s="67">
        <v>174465</v>
      </c>
      <c r="G13" s="67">
        <v>53842</v>
      </c>
      <c r="H13" s="67"/>
      <c r="I13" s="67">
        <v>53842</v>
      </c>
      <c r="J13" s="389" t="s">
        <v>139</v>
      </c>
      <c r="K13" s="67"/>
      <c r="L13" s="67">
        <v>0</v>
      </c>
      <c r="M13" s="67">
        <v>0</v>
      </c>
      <c r="N13" s="385" t="s">
        <v>574</v>
      </c>
    </row>
    <row r="14" spans="1:14" ht="51">
      <c r="A14" s="34" t="s">
        <v>23</v>
      </c>
      <c r="B14" s="24">
        <v>921</v>
      </c>
      <c r="C14" s="24">
        <v>92109</v>
      </c>
      <c r="D14" s="24"/>
      <c r="E14" s="386" t="s">
        <v>569</v>
      </c>
      <c r="F14" s="67">
        <v>35127</v>
      </c>
      <c r="G14" s="67">
        <v>35127</v>
      </c>
      <c r="H14" s="67"/>
      <c r="I14" s="67">
        <v>35127</v>
      </c>
      <c r="J14" s="389" t="s">
        <v>139</v>
      </c>
      <c r="K14" s="67"/>
      <c r="L14" s="67">
        <v>0</v>
      </c>
      <c r="M14" s="67">
        <v>0</v>
      </c>
      <c r="N14" s="385" t="s">
        <v>575</v>
      </c>
    </row>
    <row r="15" spans="1:14" ht="51">
      <c r="A15" s="33" t="s">
        <v>25</v>
      </c>
      <c r="B15" s="24">
        <v>921</v>
      </c>
      <c r="C15" s="24">
        <v>92109</v>
      </c>
      <c r="D15" s="24"/>
      <c r="E15" s="386" t="s">
        <v>570</v>
      </c>
      <c r="F15" s="67">
        <v>23997</v>
      </c>
      <c r="G15" s="67">
        <v>23997</v>
      </c>
      <c r="H15" s="67"/>
      <c r="I15" s="67">
        <v>23997</v>
      </c>
      <c r="J15" s="389" t="s">
        <v>139</v>
      </c>
      <c r="K15" s="67"/>
      <c r="L15" s="67">
        <v>0</v>
      </c>
      <c r="M15" s="67">
        <v>0</v>
      </c>
      <c r="N15" s="385" t="s">
        <v>576</v>
      </c>
    </row>
    <row r="16" spans="1:14" ht="51">
      <c r="A16" s="34" t="s">
        <v>31</v>
      </c>
      <c r="B16" s="24">
        <v>921</v>
      </c>
      <c r="C16" s="24">
        <v>92109</v>
      </c>
      <c r="D16" s="24"/>
      <c r="E16" s="386" t="s">
        <v>571</v>
      </c>
      <c r="F16" s="67">
        <v>83011</v>
      </c>
      <c r="G16" s="67">
        <f>H16+I16</f>
        <v>83011</v>
      </c>
      <c r="H16" s="67"/>
      <c r="I16" s="67">
        <v>83011</v>
      </c>
      <c r="J16" s="389" t="s">
        <v>139</v>
      </c>
      <c r="K16" s="67"/>
      <c r="L16" s="67">
        <v>0</v>
      </c>
      <c r="M16" s="67">
        <v>0</v>
      </c>
      <c r="N16" s="385" t="s">
        <v>577</v>
      </c>
    </row>
    <row r="17" spans="1:14" ht="51">
      <c r="A17" s="34" t="s">
        <v>567</v>
      </c>
      <c r="B17" s="24">
        <v>926</v>
      </c>
      <c r="C17" s="24">
        <v>92605</v>
      </c>
      <c r="D17" s="24"/>
      <c r="E17" s="386" t="s">
        <v>584</v>
      </c>
      <c r="F17" s="67">
        <v>1000000</v>
      </c>
      <c r="G17" s="67">
        <v>200000</v>
      </c>
      <c r="H17" s="67"/>
      <c r="I17" s="67">
        <v>200000</v>
      </c>
      <c r="J17" s="389" t="s">
        <v>139</v>
      </c>
      <c r="K17" s="67"/>
      <c r="L17" s="67">
        <v>0</v>
      </c>
      <c r="M17" s="67">
        <v>0</v>
      </c>
      <c r="N17" s="385" t="s">
        <v>573</v>
      </c>
    </row>
    <row r="18" spans="1:14" ht="51">
      <c r="A18" s="34" t="s">
        <v>568</v>
      </c>
      <c r="B18" s="24">
        <v>630</v>
      </c>
      <c r="C18" s="24">
        <v>63095</v>
      </c>
      <c r="D18" s="24"/>
      <c r="E18" s="386" t="s">
        <v>585</v>
      </c>
      <c r="F18" s="67">
        <v>300000</v>
      </c>
      <c r="G18" s="67">
        <v>50000</v>
      </c>
      <c r="H18" s="67"/>
      <c r="I18" s="67">
        <v>50000</v>
      </c>
      <c r="J18" s="389" t="s">
        <v>139</v>
      </c>
      <c r="K18" s="67"/>
      <c r="L18" s="67">
        <v>60000</v>
      </c>
      <c r="M18" s="67">
        <v>70000</v>
      </c>
      <c r="N18" s="385" t="s">
        <v>573</v>
      </c>
    </row>
    <row r="19" spans="1:14" ht="22.5" customHeight="1">
      <c r="A19" s="638" t="s">
        <v>129</v>
      </c>
      <c r="B19" s="638"/>
      <c r="C19" s="638"/>
      <c r="D19" s="638"/>
      <c r="E19" s="638"/>
      <c r="F19" s="609">
        <f>SUM(F9:F18)</f>
        <v>6135413.35</v>
      </c>
      <c r="G19" s="609">
        <f>SUM(G9:G18)</f>
        <v>2944041</v>
      </c>
      <c r="H19" s="609">
        <f>SUM(H9:H18)</f>
        <v>7000</v>
      </c>
      <c r="I19" s="609">
        <f>SUM(I9:I18)</f>
        <v>2687041</v>
      </c>
      <c r="J19" s="609">
        <v>250000</v>
      </c>
      <c r="K19" s="609">
        <f>SUM(K9:K18)</f>
        <v>0</v>
      </c>
      <c r="L19" s="609">
        <f>SUM(L9:L18)</f>
        <v>940000</v>
      </c>
      <c r="M19" s="609">
        <f>SUM(M9:M18)</f>
        <v>971400</v>
      </c>
      <c r="N19" s="610" t="s">
        <v>50</v>
      </c>
    </row>
    <row r="20" spans="6:12" ht="12.75">
      <c r="F20" s="513"/>
      <c r="G20" s="513"/>
      <c r="H20" s="513"/>
      <c r="I20" s="513"/>
      <c r="J20" s="514"/>
      <c r="K20" s="514"/>
      <c r="L20" s="514"/>
    </row>
    <row r="21" spans="1:12" ht="12.75">
      <c r="A21" s="2" t="s">
        <v>75</v>
      </c>
      <c r="F21" s="513"/>
      <c r="G21" s="513"/>
      <c r="H21" s="513"/>
      <c r="I21" s="513"/>
      <c r="J21" s="514"/>
      <c r="K21" s="513"/>
      <c r="L21" s="514"/>
    </row>
    <row r="22" spans="1:12" ht="12.75">
      <c r="A22" s="2" t="s">
        <v>72</v>
      </c>
      <c r="F22" s="514"/>
      <c r="G22" s="514"/>
      <c r="H22" s="514"/>
      <c r="I22" s="513"/>
      <c r="J22" s="514"/>
      <c r="K22" s="513"/>
      <c r="L22" s="514"/>
    </row>
    <row r="23" spans="1:12" ht="12.75">
      <c r="A23" s="2" t="s">
        <v>73</v>
      </c>
      <c r="F23" s="514"/>
      <c r="G23" s="514"/>
      <c r="H23" s="514"/>
      <c r="I23" s="513"/>
      <c r="J23" s="514"/>
      <c r="K23" s="513"/>
      <c r="L23" s="514"/>
    </row>
    <row r="24" spans="1:12" ht="12.75">
      <c r="A24" s="2" t="s">
        <v>74</v>
      </c>
      <c r="F24" s="514"/>
      <c r="G24" s="514"/>
      <c r="H24" s="514"/>
      <c r="I24" s="513"/>
      <c r="J24" s="514"/>
      <c r="K24" s="514"/>
      <c r="L24" s="514"/>
    </row>
    <row r="25" spans="6:12" ht="12.75">
      <c r="F25" s="514"/>
      <c r="G25" s="514"/>
      <c r="H25" s="514"/>
      <c r="I25" s="514"/>
      <c r="J25" s="514"/>
      <c r="K25" s="514"/>
      <c r="L25" s="514"/>
    </row>
    <row r="26" spans="1:12" ht="12.75">
      <c r="A26" s="57" t="s">
        <v>169</v>
      </c>
      <c r="F26" s="514"/>
      <c r="G26" s="514"/>
      <c r="H26" s="514"/>
      <c r="I26" s="514"/>
      <c r="J26" s="514"/>
      <c r="K26" s="514"/>
      <c r="L26" s="514"/>
    </row>
    <row r="27" spans="6:12" ht="12.75">
      <c r="F27" s="514"/>
      <c r="G27" s="514"/>
      <c r="H27" s="514"/>
      <c r="I27" s="514"/>
      <c r="J27" s="514"/>
      <c r="K27" s="514"/>
      <c r="L27" s="514"/>
    </row>
    <row r="28" spans="6:12" ht="12.75">
      <c r="F28" s="514"/>
      <c r="G28" s="514"/>
      <c r="H28" s="514"/>
      <c r="I28" s="514"/>
      <c r="J28" s="514"/>
      <c r="K28" s="514"/>
      <c r="L28" s="514"/>
    </row>
    <row r="29" spans="6:12" ht="12.75">
      <c r="F29" s="514"/>
      <c r="G29" s="513"/>
      <c r="H29" s="514"/>
      <c r="I29" s="514"/>
      <c r="J29" s="514"/>
      <c r="K29" s="514"/>
      <c r="L29" s="514"/>
    </row>
    <row r="30" spans="6:12" ht="12.75">
      <c r="F30" s="514"/>
      <c r="G30" s="514"/>
      <c r="H30" s="514"/>
      <c r="I30" s="514"/>
      <c r="J30" s="514"/>
      <c r="K30" s="514"/>
      <c r="L30" s="514"/>
    </row>
    <row r="31" spans="6:12" ht="12.75">
      <c r="F31" s="514"/>
      <c r="G31" s="514"/>
      <c r="H31" s="514"/>
      <c r="I31" s="514"/>
      <c r="J31" s="514"/>
      <c r="K31" s="514"/>
      <c r="L31" s="514"/>
    </row>
    <row r="32" spans="6:12" ht="12.75">
      <c r="F32" s="514"/>
      <c r="G32" s="514"/>
      <c r="H32" s="514"/>
      <c r="I32" s="514"/>
      <c r="J32" s="514"/>
      <c r="K32" s="514"/>
      <c r="L32" s="514"/>
    </row>
    <row r="33" spans="6:12" ht="12.75">
      <c r="F33" s="514"/>
      <c r="G33" s="514"/>
      <c r="H33" s="514"/>
      <c r="I33" s="514"/>
      <c r="J33" s="514"/>
      <c r="K33" s="514"/>
      <c r="L33" s="514"/>
    </row>
    <row r="34" spans="6:12" ht="12.75">
      <c r="F34" s="514"/>
      <c r="G34" s="514"/>
      <c r="H34" s="514"/>
      <c r="I34" s="514"/>
      <c r="J34" s="514"/>
      <c r="K34" s="514"/>
      <c r="L34" s="514"/>
    </row>
    <row r="35" spans="6:12" ht="12.75">
      <c r="F35" s="514"/>
      <c r="G35" s="514"/>
      <c r="H35" s="514"/>
      <c r="I35" s="514"/>
      <c r="J35" s="514"/>
      <c r="K35" s="514"/>
      <c r="L35" s="514"/>
    </row>
    <row r="36" spans="6:12" ht="12.75">
      <c r="F36" s="513"/>
      <c r="G36" s="513"/>
      <c r="H36" s="513"/>
      <c r="I36" s="513"/>
      <c r="J36" s="514"/>
      <c r="K36" s="514"/>
      <c r="L36" s="514"/>
    </row>
    <row r="37" spans="6:12" ht="12.75">
      <c r="F37" s="513"/>
      <c r="G37" s="513"/>
      <c r="H37" s="513"/>
      <c r="I37" s="513"/>
      <c r="J37" s="514"/>
      <c r="K37" s="513"/>
      <c r="L37" s="514"/>
    </row>
    <row r="38" spans="6:12" ht="12.75">
      <c r="F38" s="514"/>
      <c r="G38" s="514"/>
      <c r="H38" s="514"/>
      <c r="I38" s="513"/>
      <c r="J38" s="514"/>
      <c r="K38" s="513"/>
      <c r="L38" s="514"/>
    </row>
    <row r="39" spans="6:12" ht="12.75">
      <c r="F39" s="514"/>
      <c r="G39" s="514"/>
      <c r="H39" s="514"/>
      <c r="I39" s="513"/>
      <c r="J39" s="514"/>
      <c r="K39" s="513"/>
      <c r="L39" s="514"/>
    </row>
    <row r="40" spans="6:12" ht="12.75">
      <c r="F40" s="514"/>
      <c r="G40" s="514"/>
      <c r="H40" s="514"/>
      <c r="I40" s="513"/>
      <c r="J40" s="514"/>
      <c r="K40" s="514"/>
      <c r="L40" s="514"/>
    </row>
    <row r="41" spans="6:12" ht="12.75">
      <c r="F41" s="514"/>
      <c r="G41" s="514"/>
      <c r="H41" s="514"/>
      <c r="I41" s="514"/>
      <c r="J41" s="514"/>
      <c r="K41" s="514"/>
      <c r="L41" s="514"/>
    </row>
    <row r="42" spans="6:12" ht="12.75">
      <c r="F42" s="514"/>
      <c r="G42" s="514"/>
      <c r="H42" s="514"/>
      <c r="I42" s="514"/>
      <c r="J42" s="514"/>
      <c r="K42" s="514"/>
      <c r="L42" s="514"/>
    </row>
    <row r="43" spans="6:12" ht="12.75">
      <c r="F43" s="514"/>
      <c r="G43" s="514"/>
      <c r="H43" s="514"/>
      <c r="I43" s="514"/>
      <c r="J43" s="514"/>
      <c r="K43" s="514"/>
      <c r="L43" s="514"/>
    </row>
    <row r="44" spans="6:12" ht="12.75">
      <c r="F44" s="514"/>
      <c r="G44" s="514"/>
      <c r="H44" s="514"/>
      <c r="I44" s="514"/>
      <c r="J44" s="514"/>
      <c r="K44" s="514"/>
      <c r="L44" s="514"/>
    </row>
    <row r="45" spans="6:12" ht="12.75">
      <c r="F45" s="514"/>
      <c r="G45" s="513"/>
      <c r="H45" s="514"/>
      <c r="I45" s="514"/>
      <c r="J45" s="514"/>
      <c r="K45" s="514"/>
      <c r="L45" s="514"/>
    </row>
    <row r="46" spans="6:12" ht="12.75">
      <c r="F46" s="514"/>
      <c r="G46" s="514"/>
      <c r="H46" s="514"/>
      <c r="I46" s="514"/>
      <c r="J46" s="514"/>
      <c r="K46" s="514"/>
      <c r="L46" s="514"/>
    </row>
  </sheetData>
  <mergeCells count="18">
    <mergeCell ref="L4:L7"/>
    <mergeCell ref="A19:E19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0.69" bottom="0.13" header="0.37" footer="0.23"/>
  <pageSetup fitToHeight="1" fitToWidth="1" horizontalDpi="600" verticalDpi="600" orientation="landscape" paperSize="9" scale="69" r:id="rId1"/>
  <headerFooter alignWithMargins="0">
    <oddHeader>&amp;R&amp;9Załącznik nr &amp;A
do uchwały Nr III/19/2006
Rady Miejskiej w Moryniu 
z dnia 28 grydnia 2006r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pane xSplit="2" ySplit="9" topLeftCell="F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0" sqref="B30"/>
    </sheetView>
  </sheetViews>
  <sheetFormatPr defaultColWidth="9.00390625" defaultRowHeight="12.75"/>
  <cols>
    <col min="1" max="1" width="3.625" style="15" bestFit="1" customWidth="1"/>
    <col min="2" max="2" width="22.00390625" style="15" customWidth="1"/>
    <col min="3" max="3" width="13.00390625" style="15" customWidth="1"/>
    <col min="4" max="4" width="11.00390625" style="15" customWidth="1"/>
    <col min="5" max="5" width="12.00390625" style="15" customWidth="1"/>
    <col min="6" max="6" width="9.125" style="15" customWidth="1"/>
    <col min="7" max="7" width="8.125" style="15" customWidth="1"/>
    <col min="8" max="8" width="8.8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53.25" customHeight="1">
      <c r="A1" s="674" t="s">
        <v>654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</row>
    <row r="3" spans="1:17" ht="11.25">
      <c r="A3" s="660" t="s">
        <v>64</v>
      </c>
      <c r="B3" s="660" t="s">
        <v>80</v>
      </c>
      <c r="C3" s="659" t="s">
        <v>81</v>
      </c>
      <c r="D3" s="659" t="s">
        <v>165</v>
      </c>
      <c r="E3" s="659" t="s">
        <v>125</v>
      </c>
      <c r="F3" s="660" t="s">
        <v>6</v>
      </c>
      <c r="G3" s="660"/>
      <c r="H3" s="660" t="s">
        <v>78</v>
      </c>
      <c r="I3" s="660"/>
      <c r="J3" s="660"/>
      <c r="K3" s="660"/>
      <c r="L3" s="660"/>
      <c r="M3" s="660"/>
      <c r="N3" s="660"/>
      <c r="O3" s="660"/>
      <c r="P3" s="660"/>
      <c r="Q3" s="660"/>
    </row>
    <row r="4" spans="1:17" ht="11.25">
      <c r="A4" s="660"/>
      <c r="B4" s="660"/>
      <c r="C4" s="659"/>
      <c r="D4" s="659"/>
      <c r="E4" s="659"/>
      <c r="F4" s="659" t="s">
        <v>122</v>
      </c>
      <c r="G4" s="659" t="s">
        <v>123</v>
      </c>
      <c r="H4" s="660" t="s">
        <v>76</v>
      </c>
      <c r="I4" s="660"/>
      <c r="J4" s="660"/>
      <c r="K4" s="660"/>
      <c r="L4" s="660"/>
      <c r="M4" s="660"/>
      <c r="N4" s="660"/>
      <c r="O4" s="660"/>
      <c r="P4" s="660"/>
      <c r="Q4" s="660"/>
    </row>
    <row r="5" spans="1:17" ht="11.25">
      <c r="A5" s="660"/>
      <c r="B5" s="660"/>
      <c r="C5" s="659"/>
      <c r="D5" s="659"/>
      <c r="E5" s="659"/>
      <c r="F5" s="659"/>
      <c r="G5" s="659"/>
      <c r="H5" s="659" t="s">
        <v>83</v>
      </c>
      <c r="I5" s="660" t="s">
        <v>84</v>
      </c>
      <c r="J5" s="660"/>
      <c r="K5" s="660"/>
      <c r="L5" s="660"/>
      <c r="M5" s="660"/>
      <c r="N5" s="660"/>
      <c r="O5" s="660"/>
      <c r="P5" s="660"/>
      <c r="Q5" s="660"/>
    </row>
    <row r="6" spans="1:17" ht="14.25" customHeight="1">
      <c r="A6" s="660"/>
      <c r="B6" s="660"/>
      <c r="C6" s="659"/>
      <c r="D6" s="659"/>
      <c r="E6" s="659"/>
      <c r="F6" s="659"/>
      <c r="G6" s="659"/>
      <c r="H6" s="659"/>
      <c r="I6" s="660" t="s">
        <v>85</v>
      </c>
      <c r="J6" s="660"/>
      <c r="K6" s="660"/>
      <c r="L6" s="660"/>
      <c r="M6" s="660" t="s">
        <v>82</v>
      </c>
      <c r="N6" s="660"/>
      <c r="O6" s="660"/>
      <c r="P6" s="660"/>
      <c r="Q6" s="660"/>
    </row>
    <row r="7" spans="1:17" ht="12.75" customHeight="1">
      <c r="A7" s="660"/>
      <c r="B7" s="660"/>
      <c r="C7" s="659"/>
      <c r="D7" s="659"/>
      <c r="E7" s="659"/>
      <c r="F7" s="659"/>
      <c r="G7" s="659"/>
      <c r="H7" s="659"/>
      <c r="I7" s="659" t="s">
        <v>86</v>
      </c>
      <c r="J7" s="660" t="s">
        <v>87</v>
      </c>
      <c r="K7" s="660"/>
      <c r="L7" s="660"/>
      <c r="M7" s="659" t="s">
        <v>88</v>
      </c>
      <c r="N7" s="659" t="s">
        <v>87</v>
      </c>
      <c r="O7" s="659"/>
      <c r="P7" s="659"/>
      <c r="Q7" s="659"/>
    </row>
    <row r="8" spans="1:17" ht="48" customHeight="1">
      <c r="A8" s="660"/>
      <c r="B8" s="660"/>
      <c r="C8" s="659"/>
      <c r="D8" s="659"/>
      <c r="E8" s="659"/>
      <c r="F8" s="659"/>
      <c r="G8" s="659"/>
      <c r="H8" s="659"/>
      <c r="I8" s="659"/>
      <c r="J8" s="44" t="s">
        <v>124</v>
      </c>
      <c r="K8" s="44" t="s">
        <v>89</v>
      </c>
      <c r="L8" s="44" t="s">
        <v>90</v>
      </c>
      <c r="M8" s="659"/>
      <c r="N8" s="44" t="s">
        <v>91</v>
      </c>
      <c r="O8" s="44" t="s">
        <v>124</v>
      </c>
      <c r="P8" s="44" t="s">
        <v>89</v>
      </c>
      <c r="Q8" s="44" t="s">
        <v>92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54" customFormat="1" ht="12" thickBot="1">
      <c r="A10" s="366">
        <v>1</v>
      </c>
      <c r="B10" s="367" t="s">
        <v>93</v>
      </c>
      <c r="C10" s="677" t="s">
        <v>50</v>
      </c>
      <c r="D10" s="678"/>
      <c r="E10" s="380">
        <f>E15+E24+E33+E43+E52+E61</f>
        <v>2616513.35</v>
      </c>
      <c r="F10" s="380">
        <f aca="true" t="shared" si="0" ref="F10:Q10">F15+F24+F33+F43+F52+F61</f>
        <v>1116305.33</v>
      </c>
      <c r="G10" s="380">
        <f t="shared" si="0"/>
        <v>1443242</v>
      </c>
      <c r="H10" s="380">
        <f t="shared" si="0"/>
        <v>2259041</v>
      </c>
      <c r="I10" s="380">
        <f t="shared" si="0"/>
        <v>970389</v>
      </c>
      <c r="J10" s="380">
        <f t="shared" si="0"/>
        <v>720389</v>
      </c>
      <c r="K10" s="380">
        <f t="shared" si="0"/>
        <v>0</v>
      </c>
      <c r="L10" s="380">
        <f t="shared" si="0"/>
        <v>250000</v>
      </c>
      <c r="M10" s="380">
        <f t="shared" si="0"/>
        <v>1288652</v>
      </c>
      <c r="N10" s="380">
        <f t="shared" si="0"/>
        <v>1288652</v>
      </c>
      <c r="O10" s="380">
        <f t="shared" si="0"/>
        <v>0</v>
      </c>
      <c r="P10" s="380">
        <f t="shared" si="0"/>
        <v>0</v>
      </c>
      <c r="Q10" s="380">
        <f t="shared" si="0"/>
        <v>0</v>
      </c>
    </row>
    <row r="11" spans="1:17" ht="11.25">
      <c r="A11" s="641" t="s">
        <v>94</v>
      </c>
      <c r="B11" s="369" t="s">
        <v>554</v>
      </c>
      <c r="C11" s="654" t="s">
        <v>555</v>
      </c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6"/>
    </row>
    <row r="12" spans="1:17" ht="11.25">
      <c r="A12" s="642"/>
      <c r="B12" s="49" t="s">
        <v>578</v>
      </c>
      <c r="C12" s="650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57"/>
    </row>
    <row r="13" spans="1:17" ht="11.25">
      <c r="A13" s="642"/>
      <c r="B13" s="49" t="s">
        <v>579</v>
      </c>
      <c r="C13" s="650"/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57"/>
    </row>
    <row r="14" spans="1:17" ht="11.25">
      <c r="A14" s="642"/>
      <c r="B14" s="49" t="s">
        <v>98</v>
      </c>
      <c r="C14" s="651"/>
      <c r="D14" s="652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Q14" s="658"/>
    </row>
    <row r="15" spans="1:17" ht="11.25">
      <c r="A15" s="642"/>
      <c r="B15" s="49" t="s">
        <v>99</v>
      </c>
      <c r="C15" s="49"/>
      <c r="D15" s="49">
        <v>60016</v>
      </c>
      <c r="E15" s="390">
        <f>F15+G15</f>
        <v>1033118.35</v>
      </c>
      <c r="F15" s="390">
        <f>341121.35</f>
        <v>341121.35</v>
      </c>
      <c r="G15" s="390">
        <v>691997</v>
      </c>
      <c r="H15" s="390">
        <f>I15+M15</f>
        <v>1004448</v>
      </c>
      <c r="I15" s="390">
        <f>J15+K15+L15</f>
        <v>312451</v>
      </c>
      <c r="J15" s="393">
        <v>312451</v>
      </c>
      <c r="K15" s="393"/>
      <c r="L15" s="390"/>
      <c r="M15" s="390">
        <f>N15+O15+P15+Q15</f>
        <v>691997</v>
      </c>
      <c r="N15" s="393">
        <v>691997</v>
      </c>
      <c r="O15" s="390"/>
      <c r="P15" s="390"/>
      <c r="Q15" s="394"/>
    </row>
    <row r="16" spans="1:17" ht="11.25">
      <c r="A16" s="642"/>
      <c r="B16" s="49" t="s">
        <v>140</v>
      </c>
      <c r="C16" s="59"/>
      <c r="D16" s="59"/>
      <c r="E16" s="390">
        <f>F16+G16</f>
        <v>1004448</v>
      </c>
      <c r="F16" s="390">
        <v>312451</v>
      </c>
      <c r="G16" s="390">
        <v>691997</v>
      </c>
      <c r="H16" s="390"/>
      <c r="I16" s="390"/>
      <c r="J16" s="393"/>
      <c r="K16" s="393"/>
      <c r="L16" s="390"/>
      <c r="M16" s="390"/>
      <c r="N16" s="393"/>
      <c r="O16" s="393"/>
      <c r="P16" s="393"/>
      <c r="Q16" s="395"/>
    </row>
    <row r="17" spans="1:17" ht="11.25">
      <c r="A17" s="642"/>
      <c r="B17" s="49" t="s">
        <v>60</v>
      </c>
      <c r="C17" s="59"/>
      <c r="D17" s="59"/>
      <c r="E17" s="390">
        <f>F17+G17</f>
        <v>0</v>
      </c>
      <c r="F17" s="390"/>
      <c r="G17" s="390"/>
      <c r="H17" s="390"/>
      <c r="I17" s="390"/>
      <c r="J17" s="393"/>
      <c r="K17" s="393"/>
      <c r="L17" s="393"/>
      <c r="M17" s="390"/>
      <c r="N17" s="393"/>
      <c r="O17" s="393"/>
      <c r="P17" s="393"/>
      <c r="Q17" s="395"/>
    </row>
    <row r="18" spans="1:17" ht="11.25">
      <c r="A18" s="642"/>
      <c r="B18" s="49" t="s">
        <v>62</v>
      </c>
      <c r="C18" s="59"/>
      <c r="D18" s="59"/>
      <c r="E18" s="390">
        <f>F18+G18</f>
        <v>0</v>
      </c>
      <c r="F18" s="390"/>
      <c r="G18" s="390"/>
      <c r="H18" s="390"/>
      <c r="I18" s="390"/>
      <c r="J18" s="393"/>
      <c r="K18" s="393"/>
      <c r="L18" s="393"/>
      <c r="M18" s="390"/>
      <c r="N18" s="393"/>
      <c r="O18" s="393"/>
      <c r="P18" s="393"/>
      <c r="Q18" s="395"/>
    </row>
    <row r="19" spans="1:17" ht="12" thickBot="1">
      <c r="A19" s="643"/>
      <c r="B19" s="371" t="s">
        <v>141</v>
      </c>
      <c r="C19" s="372"/>
      <c r="D19" s="372"/>
      <c r="E19" s="391">
        <f>F19+G19</f>
        <v>0</v>
      </c>
      <c r="F19" s="391"/>
      <c r="G19" s="391"/>
      <c r="H19" s="391"/>
      <c r="I19" s="391"/>
      <c r="J19" s="396"/>
      <c r="K19" s="396"/>
      <c r="L19" s="396"/>
      <c r="M19" s="391"/>
      <c r="N19" s="396"/>
      <c r="O19" s="396"/>
      <c r="P19" s="396"/>
      <c r="Q19" s="397"/>
    </row>
    <row r="20" spans="1:17" ht="11.25">
      <c r="A20" s="641" t="s">
        <v>100</v>
      </c>
      <c r="B20" s="369" t="s">
        <v>554</v>
      </c>
      <c r="C20" s="676" t="s">
        <v>608</v>
      </c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6"/>
    </row>
    <row r="21" spans="1:17" ht="11.25">
      <c r="A21" s="642"/>
      <c r="B21" s="49" t="s">
        <v>578</v>
      </c>
      <c r="C21" s="650"/>
      <c r="D21" s="648"/>
      <c r="E21" s="648"/>
      <c r="F21" s="648"/>
      <c r="G21" s="648"/>
      <c r="H21" s="648"/>
      <c r="I21" s="648"/>
      <c r="J21" s="648"/>
      <c r="K21" s="648"/>
      <c r="L21" s="648"/>
      <c r="M21" s="648"/>
      <c r="N21" s="648"/>
      <c r="O21" s="648"/>
      <c r="P21" s="648"/>
      <c r="Q21" s="657"/>
    </row>
    <row r="22" spans="1:17" ht="11.25">
      <c r="A22" s="642"/>
      <c r="B22" s="49" t="s">
        <v>579</v>
      </c>
      <c r="C22" s="650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57"/>
    </row>
    <row r="23" spans="1:17" ht="11.25">
      <c r="A23" s="642"/>
      <c r="B23" s="49" t="s">
        <v>98</v>
      </c>
      <c r="C23" s="651"/>
      <c r="D23" s="652"/>
      <c r="E23" s="652"/>
      <c r="F23" s="652"/>
      <c r="G23" s="652"/>
      <c r="H23" s="652"/>
      <c r="I23" s="652"/>
      <c r="J23" s="652"/>
      <c r="K23" s="652"/>
      <c r="L23" s="652"/>
      <c r="M23" s="652"/>
      <c r="N23" s="652"/>
      <c r="O23" s="652"/>
      <c r="P23" s="652"/>
      <c r="Q23" s="658"/>
    </row>
    <row r="24" spans="1:17" ht="11.25">
      <c r="A24" s="642"/>
      <c r="B24" s="49" t="s">
        <v>99</v>
      </c>
      <c r="C24" s="49"/>
      <c r="D24" s="49">
        <v>80101</v>
      </c>
      <c r="E24" s="390">
        <f>F24+G24</f>
        <v>1266795</v>
      </c>
      <c r="F24" s="390">
        <v>683175</v>
      </c>
      <c r="G24" s="390">
        <v>583620</v>
      </c>
      <c r="H24" s="390">
        <f>I24+M24</f>
        <v>1058616</v>
      </c>
      <c r="I24" s="390">
        <f>J24+K24+L24</f>
        <v>580566</v>
      </c>
      <c r="J24" s="390">
        <v>330566</v>
      </c>
      <c r="K24" s="390"/>
      <c r="L24" s="390">
        <v>250000</v>
      </c>
      <c r="M24" s="390">
        <f>N24</f>
        <v>478050</v>
      </c>
      <c r="N24" s="390">
        <v>478050</v>
      </c>
      <c r="O24" s="390"/>
      <c r="P24" s="390"/>
      <c r="Q24" s="394"/>
    </row>
    <row r="25" spans="1:17" ht="11.25">
      <c r="A25" s="642"/>
      <c r="B25" s="49" t="s">
        <v>140</v>
      </c>
      <c r="C25" s="59"/>
      <c r="D25" s="59"/>
      <c r="E25" s="390">
        <f>F25+G25</f>
        <v>1058616</v>
      </c>
      <c r="F25" s="390">
        <v>580566</v>
      </c>
      <c r="G25" s="390">
        <v>478050</v>
      </c>
      <c r="H25" s="390"/>
      <c r="I25" s="390"/>
      <c r="J25" s="393"/>
      <c r="K25" s="393"/>
      <c r="L25" s="393"/>
      <c r="M25" s="390"/>
      <c r="N25" s="393"/>
      <c r="O25" s="393"/>
      <c r="P25" s="393"/>
      <c r="Q25" s="395"/>
    </row>
    <row r="26" spans="1:17" ht="11.25">
      <c r="A26" s="642"/>
      <c r="B26" s="49" t="s">
        <v>60</v>
      </c>
      <c r="C26" s="59"/>
      <c r="D26" s="59"/>
      <c r="E26" s="390">
        <f>F26+G26</f>
        <v>0</v>
      </c>
      <c r="F26" s="390"/>
      <c r="G26" s="390"/>
      <c r="H26" s="390"/>
      <c r="I26" s="390"/>
      <c r="J26" s="393"/>
      <c r="K26" s="393"/>
      <c r="L26" s="393"/>
      <c r="M26" s="390"/>
      <c r="N26" s="393"/>
      <c r="O26" s="393"/>
      <c r="P26" s="393"/>
      <c r="Q26" s="395"/>
    </row>
    <row r="27" spans="1:17" ht="11.25">
      <c r="A27" s="642"/>
      <c r="B27" s="49" t="s">
        <v>62</v>
      </c>
      <c r="C27" s="59"/>
      <c r="D27" s="59"/>
      <c r="E27" s="390">
        <f>F27+G27</f>
        <v>0</v>
      </c>
      <c r="F27" s="390"/>
      <c r="G27" s="390"/>
      <c r="H27" s="390"/>
      <c r="I27" s="390"/>
      <c r="J27" s="393"/>
      <c r="K27" s="393"/>
      <c r="L27" s="393"/>
      <c r="M27" s="390"/>
      <c r="N27" s="393"/>
      <c r="O27" s="393"/>
      <c r="P27" s="393"/>
      <c r="Q27" s="395"/>
    </row>
    <row r="28" spans="1:17" ht="12" thickBot="1">
      <c r="A28" s="643"/>
      <c r="B28" s="371" t="s">
        <v>141</v>
      </c>
      <c r="C28" s="372"/>
      <c r="D28" s="372"/>
      <c r="E28" s="391">
        <f>F28+G28</f>
        <v>0</v>
      </c>
      <c r="F28" s="391"/>
      <c r="G28" s="391"/>
      <c r="H28" s="391"/>
      <c r="I28" s="391"/>
      <c r="J28" s="396"/>
      <c r="K28" s="396"/>
      <c r="L28" s="396"/>
      <c r="M28" s="391"/>
      <c r="N28" s="396"/>
      <c r="O28" s="396"/>
      <c r="P28" s="396"/>
      <c r="Q28" s="397"/>
    </row>
    <row r="29" spans="1:17" ht="11.25">
      <c r="A29" s="644" t="s">
        <v>101</v>
      </c>
      <c r="B29" s="368" t="s">
        <v>95</v>
      </c>
      <c r="C29" s="647" t="s">
        <v>604</v>
      </c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9"/>
    </row>
    <row r="30" spans="1:17" ht="11.25">
      <c r="A30" s="645"/>
      <c r="B30" s="49" t="s">
        <v>96</v>
      </c>
      <c r="C30" s="650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9"/>
    </row>
    <row r="31" spans="1:17" ht="11.25">
      <c r="A31" s="645"/>
      <c r="B31" s="49" t="s">
        <v>97</v>
      </c>
      <c r="C31" s="650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9"/>
    </row>
    <row r="32" spans="1:17" ht="11.25">
      <c r="A32" s="645"/>
      <c r="B32" s="49" t="s">
        <v>98</v>
      </c>
      <c r="C32" s="651"/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2"/>
      <c r="P32" s="652"/>
      <c r="Q32" s="653"/>
    </row>
    <row r="33" spans="1:17" ht="11.25">
      <c r="A33" s="645"/>
      <c r="B33" s="49" t="s">
        <v>99</v>
      </c>
      <c r="C33" s="49"/>
      <c r="D33" s="49">
        <v>92109</v>
      </c>
      <c r="E33" s="390">
        <v>174465</v>
      </c>
      <c r="F33" s="390">
        <v>40451.98</v>
      </c>
      <c r="G33" s="390">
        <v>77047</v>
      </c>
      <c r="H33" s="390">
        <v>53842</v>
      </c>
      <c r="I33" s="390">
        <v>25815</v>
      </c>
      <c r="J33" s="390">
        <v>25815</v>
      </c>
      <c r="K33" s="390"/>
      <c r="L33" s="390"/>
      <c r="M33" s="390">
        <v>28027</v>
      </c>
      <c r="N33" s="390">
        <v>28027</v>
      </c>
      <c r="O33" s="390"/>
      <c r="P33" s="390"/>
      <c r="Q33" s="390"/>
    </row>
    <row r="34" spans="1:17" ht="11.25" hidden="1">
      <c r="A34" s="645"/>
      <c r="B34" s="49">
        <v>2006</v>
      </c>
      <c r="C34" s="49"/>
      <c r="D34" s="49"/>
      <c r="E34" s="390">
        <f>F34+G34</f>
        <v>120622.17</v>
      </c>
      <c r="F34" s="390">
        <f>14615.17+15250+16000+25737</f>
        <v>71602.17</v>
      </c>
      <c r="G34" s="390">
        <f>34388+14632</f>
        <v>49020</v>
      </c>
      <c r="H34" s="390">
        <f>I34+M34</f>
        <v>86234.17</v>
      </c>
      <c r="I34" s="390">
        <f>J34+K34+L34</f>
        <v>86234.17</v>
      </c>
      <c r="J34" s="390"/>
      <c r="K34" s="390"/>
      <c r="L34" s="390">
        <f>14615.17+15250+16000+25737+14632</f>
        <v>86234.17</v>
      </c>
      <c r="M34" s="390"/>
      <c r="N34" s="390">
        <f>34388</f>
        <v>34388</v>
      </c>
      <c r="O34" s="390"/>
      <c r="P34" s="390"/>
      <c r="Q34" s="390"/>
    </row>
    <row r="35" spans="1:17" ht="11.25">
      <c r="A35" s="645"/>
      <c r="B35" s="49" t="s">
        <v>140</v>
      </c>
      <c r="C35" s="59"/>
      <c r="D35" s="59"/>
      <c r="E35" s="390">
        <f>F35+G35</f>
        <v>53842.37</v>
      </c>
      <c r="F35" s="390">
        <f>14715.37+6100+5000</f>
        <v>25815.370000000003</v>
      </c>
      <c r="G35" s="390">
        <v>28027</v>
      </c>
      <c r="H35" s="390"/>
      <c r="I35" s="390"/>
      <c r="J35" s="393"/>
      <c r="K35" s="393"/>
      <c r="L35" s="393"/>
      <c r="M35" s="390"/>
      <c r="N35" s="393"/>
      <c r="O35" s="393"/>
      <c r="P35" s="393"/>
      <c r="Q35" s="393"/>
    </row>
    <row r="36" spans="1:17" ht="11.25">
      <c r="A36" s="645"/>
      <c r="B36" s="49" t="s">
        <v>60</v>
      </c>
      <c r="C36" s="59"/>
      <c r="D36" s="59"/>
      <c r="E36" s="159">
        <f>F36+G36</f>
        <v>0</v>
      </c>
      <c r="F36" s="390">
        <v>0</v>
      </c>
      <c r="G36" s="390">
        <v>0</v>
      </c>
      <c r="H36" s="390"/>
      <c r="I36" s="390"/>
      <c r="J36" s="393"/>
      <c r="K36" s="393"/>
      <c r="L36" s="393"/>
      <c r="M36" s="390"/>
      <c r="N36" s="393"/>
      <c r="O36" s="393"/>
      <c r="P36" s="393"/>
      <c r="Q36" s="393"/>
    </row>
    <row r="37" spans="1:17" ht="11.25">
      <c r="A37" s="645"/>
      <c r="B37" s="49" t="s">
        <v>62</v>
      </c>
      <c r="C37" s="59"/>
      <c r="D37" s="59"/>
      <c r="E37" s="159">
        <f>F37+G37</f>
        <v>0</v>
      </c>
      <c r="F37" s="390">
        <v>0</v>
      </c>
      <c r="G37" s="390">
        <v>0</v>
      </c>
      <c r="H37" s="390"/>
      <c r="I37" s="390"/>
      <c r="J37" s="393"/>
      <c r="K37" s="393"/>
      <c r="L37" s="393"/>
      <c r="M37" s="390"/>
      <c r="N37" s="393"/>
      <c r="O37" s="393"/>
      <c r="P37" s="393"/>
      <c r="Q37" s="393"/>
    </row>
    <row r="38" spans="1:17" ht="12" thickBot="1">
      <c r="A38" s="646"/>
      <c r="B38" s="374" t="s">
        <v>141</v>
      </c>
      <c r="C38" s="375"/>
      <c r="D38" s="375"/>
      <c r="E38" s="376">
        <f>F38+G38</f>
        <v>0</v>
      </c>
      <c r="F38" s="392">
        <v>0</v>
      </c>
      <c r="G38" s="392">
        <v>0</v>
      </c>
      <c r="H38" s="392"/>
      <c r="I38" s="392"/>
      <c r="J38" s="398"/>
      <c r="K38" s="398"/>
      <c r="L38" s="398"/>
      <c r="M38" s="392"/>
      <c r="N38" s="398"/>
      <c r="O38" s="398"/>
      <c r="P38" s="398"/>
      <c r="Q38" s="398"/>
    </row>
    <row r="39" spans="1:17" ht="11.25">
      <c r="A39" s="641" t="s">
        <v>461</v>
      </c>
      <c r="B39" s="369" t="s">
        <v>95</v>
      </c>
      <c r="C39" s="654" t="s">
        <v>605</v>
      </c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6"/>
    </row>
    <row r="40" spans="1:17" ht="11.25">
      <c r="A40" s="642"/>
      <c r="B40" s="49" t="s">
        <v>96</v>
      </c>
      <c r="C40" s="650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57"/>
    </row>
    <row r="41" spans="1:17" ht="11.25">
      <c r="A41" s="642"/>
      <c r="B41" s="49" t="s">
        <v>97</v>
      </c>
      <c r="C41" s="650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57"/>
    </row>
    <row r="42" spans="1:17" ht="11.25">
      <c r="A42" s="642"/>
      <c r="B42" s="49" t="s">
        <v>98</v>
      </c>
      <c r="C42" s="651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8"/>
    </row>
    <row r="43" spans="1:17" ht="11.25">
      <c r="A43" s="642"/>
      <c r="B43" s="49" t="s">
        <v>99</v>
      </c>
      <c r="C43" s="49"/>
      <c r="D43" s="49">
        <v>92109</v>
      </c>
      <c r="E43" s="159">
        <v>35127</v>
      </c>
      <c r="F43" s="159">
        <v>12095</v>
      </c>
      <c r="G43" s="159">
        <v>23032</v>
      </c>
      <c r="H43" s="159">
        <f>I43+M43</f>
        <v>35127</v>
      </c>
      <c r="I43" s="159">
        <f>J43+K43+L43</f>
        <v>12095</v>
      </c>
      <c r="J43" s="159">
        <v>12095</v>
      </c>
      <c r="K43" s="159"/>
      <c r="L43" s="159"/>
      <c r="M43" s="159">
        <f>N43+O43+P43+Q43</f>
        <v>23032</v>
      </c>
      <c r="N43" s="159">
        <v>23032</v>
      </c>
      <c r="O43" s="159"/>
      <c r="P43" s="159"/>
      <c r="Q43" s="370"/>
    </row>
    <row r="44" spans="1:17" ht="11.25">
      <c r="A44" s="642"/>
      <c r="B44" s="49" t="s">
        <v>140</v>
      </c>
      <c r="C44" s="59"/>
      <c r="D44" s="59"/>
      <c r="E44" s="159">
        <v>35127</v>
      </c>
      <c r="F44" s="159">
        <v>12095</v>
      </c>
      <c r="G44" s="159">
        <v>23032</v>
      </c>
      <c r="H44" s="390"/>
      <c r="I44" s="390"/>
      <c r="J44" s="393"/>
      <c r="K44" s="393"/>
      <c r="L44" s="393"/>
      <c r="M44" s="390"/>
      <c r="N44" s="393"/>
      <c r="O44" s="393"/>
      <c r="P44" s="393"/>
      <c r="Q44" s="395"/>
    </row>
    <row r="45" spans="1:17" ht="11.25">
      <c r="A45" s="642"/>
      <c r="B45" s="49" t="s">
        <v>60</v>
      </c>
      <c r="C45" s="59"/>
      <c r="D45" s="59"/>
      <c r="E45" s="159">
        <f>F45+G45</f>
        <v>0</v>
      </c>
      <c r="F45" s="390"/>
      <c r="G45" s="390"/>
      <c r="H45" s="390"/>
      <c r="I45" s="390"/>
      <c r="J45" s="393"/>
      <c r="K45" s="393"/>
      <c r="L45" s="393"/>
      <c r="M45" s="390"/>
      <c r="N45" s="393"/>
      <c r="O45" s="393"/>
      <c r="P45" s="393"/>
      <c r="Q45" s="395"/>
    </row>
    <row r="46" spans="1:17" ht="11.25">
      <c r="A46" s="642"/>
      <c r="B46" s="49" t="s">
        <v>62</v>
      </c>
      <c r="C46" s="59"/>
      <c r="D46" s="59"/>
      <c r="E46" s="159">
        <f>F46+G46</f>
        <v>0</v>
      </c>
      <c r="F46" s="390"/>
      <c r="G46" s="390"/>
      <c r="H46" s="390"/>
      <c r="I46" s="390"/>
      <c r="J46" s="393"/>
      <c r="K46" s="393"/>
      <c r="L46" s="393"/>
      <c r="M46" s="390"/>
      <c r="N46" s="393"/>
      <c r="O46" s="393"/>
      <c r="P46" s="393"/>
      <c r="Q46" s="395"/>
    </row>
    <row r="47" spans="1:17" ht="12" thickBot="1">
      <c r="A47" s="643"/>
      <c r="B47" s="371" t="s">
        <v>141</v>
      </c>
      <c r="C47" s="372"/>
      <c r="D47" s="372"/>
      <c r="E47" s="373">
        <f>F47+G47</f>
        <v>0</v>
      </c>
      <c r="F47" s="391"/>
      <c r="G47" s="391"/>
      <c r="H47" s="391"/>
      <c r="I47" s="391"/>
      <c r="J47" s="396"/>
      <c r="K47" s="396"/>
      <c r="L47" s="396"/>
      <c r="M47" s="391"/>
      <c r="N47" s="396"/>
      <c r="O47" s="396"/>
      <c r="P47" s="396"/>
      <c r="Q47" s="397"/>
    </row>
    <row r="48" spans="1:17" ht="11.25">
      <c r="A48" s="641" t="s">
        <v>462</v>
      </c>
      <c r="B48" s="369" t="s">
        <v>95</v>
      </c>
      <c r="C48" s="654" t="s">
        <v>606</v>
      </c>
      <c r="D48" s="655"/>
      <c r="E48" s="655"/>
      <c r="F48" s="655"/>
      <c r="G48" s="655"/>
      <c r="H48" s="655"/>
      <c r="I48" s="655"/>
      <c r="J48" s="655"/>
      <c r="K48" s="655"/>
      <c r="L48" s="655"/>
      <c r="M48" s="655"/>
      <c r="N48" s="655"/>
      <c r="O48" s="655"/>
      <c r="P48" s="655"/>
      <c r="Q48" s="656"/>
    </row>
    <row r="49" spans="1:17" ht="11.25">
      <c r="A49" s="642"/>
      <c r="B49" s="49" t="s">
        <v>96</v>
      </c>
      <c r="C49" s="650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57"/>
    </row>
    <row r="50" spans="1:17" ht="11.25">
      <c r="A50" s="642"/>
      <c r="B50" s="49" t="s">
        <v>97</v>
      </c>
      <c r="C50" s="650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57"/>
    </row>
    <row r="51" spans="1:17" ht="11.25">
      <c r="A51" s="642"/>
      <c r="B51" s="49" t="s">
        <v>98</v>
      </c>
      <c r="C51" s="651"/>
      <c r="D51" s="652"/>
      <c r="E51" s="652"/>
      <c r="F51" s="652"/>
      <c r="G51" s="652"/>
      <c r="H51" s="652"/>
      <c r="I51" s="652"/>
      <c r="J51" s="652"/>
      <c r="K51" s="652"/>
      <c r="L51" s="652"/>
      <c r="M51" s="652"/>
      <c r="N51" s="652"/>
      <c r="O51" s="652"/>
      <c r="P51" s="652"/>
      <c r="Q51" s="658"/>
    </row>
    <row r="52" spans="1:17" ht="11.25">
      <c r="A52" s="642"/>
      <c r="B52" s="49" t="s">
        <v>99</v>
      </c>
      <c r="C52" s="49"/>
      <c r="D52" s="49">
        <v>92109</v>
      </c>
      <c r="E52" s="159">
        <f>F52+G52</f>
        <v>23997</v>
      </c>
      <c r="F52" s="159">
        <v>10883</v>
      </c>
      <c r="G52" s="159">
        <v>13114</v>
      </c>
      <c r="H52" s="159">
        <f>I52+M52</f>
        <v>23997</v>
      </c>
      <c r="I52" s="159">
        <f>J52+K52+L52</f>
        <v>10883</v>
      </c>
      <c r="J52" s="159">
        <v>10883</v>
      </c>
      <c r="K52" s="159"/>
      <c r="L52" s="159"/>
      <c r="M52" s="159">
        <f>N52+O52+P52+Q52</f>
        <v>13114</v>
      </c>
      <c r="N52" s="159">
        <v>13114</v>
      </c>
      <c r="O52" s="159"/>
      <c r="P52" s="159"/>
      <c r="Q52" s="370"/>
    </row>
    <row r="53" spans="1:17" ht="11.25">
      <c r="A53" s="642"/>
      <c r="B53" s="49" t="s">
        <v>140</v>
      </c>
      <c r="C53" s="59"/>
      <c r="D53" s="59"/>
      <c r="E53" s="159">
        <v>23997</v>
      </c>
      <c r="F53" s="159">
        <v>10883</v>
      </c>
      <c r="G53" s="159">
        <v>13114</v>
      </c>
      <c r="H53" s="390"/>
      <c r="I53" s="390"/>
      <c r="J53" s="393"/>
      <c r="K53" s="393"/>
      <c r="L53" s="393"/>
      <c r="M53" s="390"/>
      <c r="N53" s="393"/>
      <c r="O53" s="393"/>
      <c r="P53" s="393"/>
      <c r="Q53" s="395"/>
    </row>
    <row r="54" spans="1:17" ht="11.25">
      <c r="A54" s="642"/>
      <c r="B54" s="49" t="s">
        <v>60</v>
      </c>
      <c r="C54" s="59"/>
      <c r="D54" s="59"/>
      <c r="E54" s="159">
        <f>F54+G54</f>
        <v>0</v>
      </c>
      <c r="F54" s="390"/>
      <c r="G54" s="390"/>
      <c r="H54" s="390"/>
      <c r="I54" s="390"/>
      <c r="J54" s="393"/>
      <c r="K54" s="393"/>
      <c r="L54" s="393"/>
      <c r="M54" s="390"/>
      <c r="N54" s="393"/>
      <c r="O54" s="393"/>
      <c r="P54" s="393"/>
      <c r="Q54" s="395"/>
    </row>
    <row r="55" spans="1:17" ht="11.25">
      <c r="A55" s="642"/>
      <c r="B55" s="49" t="s">
        <v>62</v>
      </c>
      <c r="C55" s="59"/>
      <c r="D55" s="59"/>
      <c r="E55" s="159">
        <f>F55+G55</f>
        <v>0</v>
      </c>
      <c r="F55" s="390"/>
      <c r="G55" s="390"/>
      <c r="H55" s="390"/>
      <c r="I55" s="390"/>
      <c r="J55" s="393"/>
      <c r="K55" s="393"/>
      <c r="L55" s="393"/>
      <c r="M55" s="390"/>
      <c r="N55" s="393"/>
      <c r="O55" s="393"/>
      <c r="P55" s="393"/>
      <c r="Q55" s="395"/>
    </row>
    <row r="56" spans="1:17" ht="12" thickBot="1">
      <c r="A56" s="643"/>
      <c r="B56" s="371" t="s">
        <v>141</v>
      </c>
      <c r="C56" s="372"/>
      <c r="D56" s="372"/>
      <c r="E56" s="373">
        <f>F56+G56</f>
        <v>0</v>
      </c>
      <c r="F56" s="391"/>
      <c r="G56" s="391"/>
      <c r="H56" s="391"/>
      <c r="I56" s="391"/>
      <c r="J56" s="396"/>
      <c r="K56" s="396"/>
      <c r="L56" s="396"/>
      <c r="M56" s="391"/>
      <c r="N56" s="396"/>
      <c r="O56" s="396"/>
      <c r="P56" s="396"/>
      <c r="Q56" s="397"/>
    </row>
    <row r="57" spans="1:17" ht="11.25">
      <c r="A57" s="641" t="s">
        <v>463</v>
      </c>
      <c r="B57" s="369" t="s">
        <v>95</v>
      </c>
      <c r="C57" s="654" t="s">
        <v>607</v>
      </c>
      <c r="D57" s="655"/>
      <c r="E57" s="655"/>
      <c r="F57" s="655"/>
      <c r="G57" s="655"/>
      <c r="H57" s="655"/>
      <c r="I57" s="655"/>
      <c r="J57" s="655"/>
      <c r="K57" s="655"/>
      <c r="L57" s="655"/>
      <c r="M57" s="655"/>
      <c r="N57" s="655"/>
      <c r="O57" s="655"/>
      <c r="P57" s="655"/>
      <c r="Q57" s="656"/>
    </row>
    <row r="58" spans="1:17" ht="11.25">
      <c r="A58" s="642"/>
      <c r="B58" s="49" t="s">
        <v>96</v>
      </c>
      <c r="C58" s="650"/>
      <c r="D58" s="648"/>
      <c r="E58" s="648"/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57"/>
    </row>
    <row r="59" spans="1:17" ht="11.25">
      <c r="A59" s="642"/>
      <c r="B59" s="49" t="s">
        <v>97</v>
      </c>
      <c r="C59" s="650"/>
      <c r="D59" s="648"/>
      <c r="E59" s="648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57"/>
    </row>
    <row r="60" spans="1:17" ht="11.25">
      <c r="A60" s="642"/>
      <c r="B60" s="49" t="s">
        <v>98</v>
      </c>
      <c r="C60" s="651"/>
      <c r="D60" s="652"/>
      <c r="E60" s="652"/>
      <c r="F60" s="652"/>
      <c r="G60" s="652"/>
      <c r="H60" s="652"/>
      <c r="I60" s="652"/>
      <c r="J60" s="652"/>
      <c r="K60" s="652"/>
      <c r="L60" s="652"/>
      <c r="M60" s="652"/>
      <c r="N60" s="652"/>
      <c r="O60" s="652"/>
      <c r="P60" s="652"/>
      <c r="Q60" s="658"/>
    </row>
    <row r="61" spans="1:17" ht="11.25">
      <c r="A61" s="642"/>
      <c r="B61" s="49" t="s">
        <v>99</v>
      </c>
      <c r="C61" s="49"/>
      <c r="D61" s="49">
        <v>92109</v>
      </c>
      <c r="E61" s="159">
        <f>F61+G61</f>
        <v>83011</v>
      </c>
      <c r="F61" s="159">
        <v>28579</v>
      </c>
      <c r="G61" s="159">
        <v>54432</v>
      </c>
      <c r="H61" s="159">
        <f>I61+M61</f>
        <v>83011</v>
      </c>
      <c r="I61" s="159">
        <f>J61+K61+L61</f>
        <v>28579</v>
      </c>
      <c r="J61" s="159">
        <v>28579</v>
      </c>
      <c r="K61" s="159"/>
      <c r="L61" s="159"/>
      <c r="M61" s="159">
        <f>N61+O61+P61+Q61</f>
        <v>54432</v>
      </c>
      <c r="N61" s="159">
        <v>54432</v>
      </c>
      <c r="O61" s="159"/>
      <c r="P61" s="159"/>
      <c r="Q61" s="370"/>
    </row>
    <row r="62" spans="1:17" ht="11.25">
      <c r="A62" s="642"/>
      <c r="B62" s="49" t="s">
        <v>140</v>
      </c>
      <c r="C62" s="59"/>
      <c r="D62" s="59"/>
      <c r="E62" s="159">
        <v>83011</v>
      </c>
      <c r="F62" s="159">
        <v>28579</v>
      </c>
      <c r="G62" s="159">
        <v>54432</v>
      </c>
      <c r="H62" s="390"/>
      <c r="I62" s="390"/>
      <c r="J62" s="393"/>
      <c r="K62" s="393"/>
      <c r="L62" s="393"/>
      <c r="M62" s="390"/>
      <c r="N62" s="393"/>
      <c r="O62" s="393"/>
      <c r="P62" s="393"/>
      <c r="Q62" s="395"/>
    </row>
    <row r="63" spans="1:17" ht="11.25">
      <c r="A63" s="642"/>
      <c r="B63" s="49" t="s">
        <v>60</v>
      </c>
      <c r="C63" s="59"/>
      <c r="D63" s="59"/>
      <c r="E63" s="159">
        <f>F63+G63</f>
        <v>0</v>
      </c>
      <c r="F63" s="390"/>
      <c r="G63" s="390"/>
      <c r="H63" s="390"/>
      <c r="I63" s="390"/>
      <c r="J63" s="393"/>
      <c r="K63" s="393"/>
      <c r="L63" s="393"/>
      <c r="M63" s="390"/>
      <c r="N63" s="393"/>
      <c r="O63" s="393"/>
      <c r="P63" s="393"/>
      <c r="Q63" s="395"/>
    </row>
    <row r="64" spans="1:17" ht="11.25">
      <c r="A64" s="642"/>
      <c r="B64" s="49" t="s">
        <v>62</v>
      </c>
      <c r="C64" s="59"/>
      <c r="D64" s="59"/>
      <c r="E64" s="159">
        <f>F64+G64</f>
        <v>0</v>
      </c>
      <c r="F64" s="390"/>
      <c r="G64" s="390"/>
      <c r="H64" s="390"/>
      <c r="I64" s="390"/>
      <c r="J64" s="393"/>
      <c r="K64" s="393"/>
      <c r="L64" s="393"/>
      <c r="M64" s="390"/>
      <c r="N64" s="393"/>
      <c r="O64" s="393"/>
      <c r="P64" s="393"/>
      <c r="Q64" s="395"/>
    </row>
    <row r="65" spans="1:17" ht="12" thickBot="1">
      <c r="A65" s="643"/>
      <c r="B65" s="371" t="s">
        <v>141</v>
      </c>
      <c r="C65" s="372"/>
      <c r="D65" s="372"/>
      <c r="E65" s="373">
        <f>F65+G65</f>
        <v>0</v>
      </c>
      <c r="F65" s="391"/>
      <c r="G65" s="391"/>
      <c r="H65" s="391"/>
      <c r="I65" s="391"/>
      <c r="J65" s="396"/>
      <c r="K65" s="396"/>
      <c r="L65" s="396"/>
      <c r="M65" s="391"/>
      <c r="N65" s="396"/>
      <c r="O65" s="396"/>
      <c r="P65" s="396"/>
      <c r="Q65" s="397"/>
    </row>
    <row r="66" spans="1:17" s="54" customFormat="1" ht="12" thickBot="1">
      <c r="A66" s="377">
        <v>2</v>
      </c>
      <c r="B66" s="378" t="s">
        <v>103</v>
      </c>
      <c r="C66" s="669" t="s">
        <v>50</v>
      </c>
      <c r="D66" s="670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9"/>
    </row>
    <row r="67" spans="1:17" ht="11.25">
      <c r="A67" s="644" t="s">
        <v>104</v>
      </c>
      <c r="B67" s="368" t="s">
        <v>95</v>
      </c>
      <c r="C67" s="663"/>
      <c r="D67" s="664"/>
      <c r="E67" s="664"/>
      <c r="F67" s="664"/>
      <c r="G67" s="664"/>
      <c r="H67" s="664"/>
      <c r="I67" s="664"/>
      <c r="J67" s="664"/>
      <c r="K67" s="664"/>
      <c r="L67" s="664"/>
      <c r="M67" s="664"/>
      <c r="N67" s="664"/>
      <c r="O67" s="664"/>
      <c r="P67" s="664"/>
      <c r="Q67" s="665"/>
    </row>
    <row r="68" spans="1:17" ht="11.25">
      <c r="A68" s="645"/>
      <c r="B68" s="49" t="s">
        <v>96</v>
      </c>
      <c r="C68" s="666"/>
      <c r="D68" s="667"/>
      <c r="E68" s="667"/>
      <c r="F68" s="667"/>
      <c r="G68" s="667"/>
      <c r="H68" s="667"/>
      <c r="I68" s="667"/>
      <c r="J68" s="667"/>
      <c r="K68" s="667"/>
      <c r="L68" s="667"/>
      <c r="M68" s="667"/>
      <c r="N68" s="667"/>
      <c r="O68" s="667"/>
      <c r="P68" s="667"/>
      <c r="Q68" s="668"/>
    </row>
    <row r="69" spans="1:17" ht="11.25">
      <c r="A69" s="645"/>
      <c r="B69" s="49" t="s">
        <v>97</v>
      </c>
      <c r="C69" s="666"/>
      <c r="D69" s="667"/>
      <c r="E69" s="667"/>
      <c r="F69" s="667"/>
      <c r="G69" s="667"/>
      <c r="H69" s="667"/>
      <c r="I69" s="667"/>
      <c r="J69" s="667"/>
      <c r="K69" s="667"/>
      <c r="L69" s="667"/>
      <c r="M69" s="667"/>
      <c r="N69" s="667"/>
      <c r="O69" s="667"/>
      <c r="P69" s="667"/>
      <c r="Q69" s="668"/>
    </row>
    <row r="70" spans="1:17" ht="11.25">
      <c r="A70" s="645"/>
      <c r="B70" s="49" t="s">
        <v>98</v>
      </c>
      <c r="C70" s="666"/>
      <c r="D70" s="667"/>
      <c r="E70" s="667"/>
      <c r="F70" s="667"/>
      <c r="G70" s="667"/>
      <c r="H70" s="667"/>
      <c r="I70" s="667"/>
      <c r="J70" s="667"/>
      <c r="K70" s="667"/>
      <c r="L70" s="667"/>
      <c r="M70" s="667"/>
      <c r="N70" s="667"/>
      <c r="O70" s="667"/>
      <c r="P70" s="667"/>
      <c r="Q70" s="668"/>
    </row>
    <row r="71" spans="1:17" ht="11.25">
      <c r="A71" s="645"/>
      <c r="B71" s="49" t="s">
        <v>99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  <row r="72" spans="1:17" ht="11.25">
      <c r="A72" s="645"/>
      <c r="B72" s="49" t="s">
        <v>140</v>
      </c>
      <c r="C72" s="59"/>
      <c r="D72" s="59"/>
      <c r="E72" s="49"/>
      <c r="F72" s="49"/>
      <c r="G72" s="4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spans="1:17" ht="11.25">
      <c r="A73" s="645"/>
      <c r="B73" s="49" t="s">
        <v>60</v>
      </c>
      <c r="C73" s="59"/>
      <c r="D73" s="59"/>
      <c r="E73" s="49"/>
      <c r="F73" s="49"/>
      <c r="G73" s="4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1:17" ht="11.25">
      <c r="A74" s="645"/>
      <c r="B74" s="49" t="s">
        <v>62</v>
      </c>
      <c r="C74" s="59"/>
      <c r="D74" s="59"/>
      <c r="E74" s="49"/>
      <c r="F74" s="49"/>
      <c r="G74" s="4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spans="1:17" ht="11.25">
      <c r="A75" s="645"/>
      <c r="B75" s="49" t="s">
        <v>141</v>
      </c>
      <c r="C75" s="59"/>
      <c r="D75" s="59"/>
      <c r="E75" s="49"/>
      <c r="F75" s="49"/>
      <c r="G75" s="4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spans="1:17" ht="11.25">
      <c r="A76" s="50" t="s">
        <v>105</v>
      </c>
      <c r="B76" s="51" t="s">
        <v>102</v>
      </c>
      <c r="C76" s="671"/>
      <c r="D76" s="672"/>
      <c r="E76" s="672"/>
      <c r="F76" s="672"/>
      <c r="G76" s="672"/>
      <c r="H76" s="672"/>
      <c r="I76" s="672"/>
      <c r="J76" s="672"/>
      <c r="K76" s="672"/>
      <c r="L76" s="672"/>
      <c r="M76" s="672"/>
      <c r="N76" s="672"/>
      <c r="O76" s="672"/>
      <c r="P76" s="672"/>
      <c r="Q76" s="673"/>
    </row>
    <row r="77" spans="1:17" s="54" customFormat="1" ht="15" customHeight="1">
      <c r="A77" s="639" t="s">
        <v>106</v>
      </c>
      <c r="B77" s="639"/>
      <c r="C77" s="661" t="s">
        <v>50</v>
      </c>
      <c r="D77" s="662"/>
      <c r="E77" s="381">
        <f>E10+E66</f>
        <v>2616513.35</v>
      </c>
      <c r="F77" s="381">
        <f aca="true" t="shared" si="1" ref="F77:Q77">F10+F66</f>
        <v>1116305.33</v>
      </c>
      <c r="G77" s="381">
        <f t="shared" si="1"/>
        <v>1443242</v>
      </c>
      <c r="H77" s="381">
        <f t="shared" si="1"/>
        <v>2259041</v>
      </c>
      <c r="I77" s="381">
        <f t="shared" si="1"/>
        <v>970389</v>
      </c>
      <c r="J77" s="381">
        <f t="shared" si="1"/>
        <v>720389</v>
      </c>
      <c r="K77" s="381">
        <f t="shared" si="1"/>
        <v>0</v>
      </c>
      <c r="L77" s="381">
        <f t="shared" si="1"/>
        <v>250000</v>
      </c>
      <c r="M77" s="381">
        <f t="shared" si="1"/>
        <v>1288652</v>
      </c>
      <c r="N77" s="381">
        <f t="shared" si="1"/>
        <v>1288652</v>
      </c>
      <c r="O77" s="381">
        <f t="shared" si="1"/>
        <v>0</v>
      </c>
      <c r="P77" s="381">
        <f t="shared" si="1"/>
        <v>0</v>
      </c>
      <c r="Q77" s="381">
        <f t="shared" si="1"/>
        <v>0</v>
      </c>
    </row>
    <row r="78" ht="11.25">
      <c r="H78" s="518"/>
    </row>
    <row r="79" spans="1:10" ht="11.25">
      <c r="A79" s="640" t="s">
        <v>107</v>
      </c>
      <c r="B79" s="640"/>
      <c r="C79" s="640"/>
      <c r="D79" s="640"/>
      <c r="E79" s="640"/>
      <c r="F79" s="640"/>
      <c r="G79" s="640"/>
      <c r="H79" s="640"/>
      <c r="I79" s="640"/>
      <c r="J79" s="640"/>
    </row>
    <row r="80" spans="1:10" ht="11.25">
      <c r="A80" s="58" t="s">
        <v>121</v>
      </c>
      <c r="B80" s="58"/>
      <c r="C80" s="58"/>
      <c r="D80" s="58"/>
      <c r="E80" s="58"/>
      <c r="F80" s="58"/>
      <c r="G80" s="58"/>
      <c r="H80" s="519"/>
      <c r="I80" s="58"/>
      <c r="J80" s="58"/>
    </row>
    <row r="81" spans="1:10" ht="11.25">
      <c r="A81" s="58" t="s">
        <v>142</v>
      </c>
      <c r="B81" s="58"/>
      <c r="C81" s="58"/>
      <c r="D81" s="58"/>
      <c r="E81" s="58"/>
      <c r="F81" s="58"/>
      <c r="G81" s="58"/>
      <c r="H81" s="58"/>
      <c r="I81" s="58"/>
      <c r="J81" s="58"/>
    </row>
  </sheetData>
  <mergeCells count="39">
    <mergeCell ref="A48:A56"/>
    <mergeCell ref="C48:Q51"/>
    <mergeCell ref="C57:Q60"/>
    <mergeCell ref="A1:Q1"/>
    <mergeCell ref="C20:Q23"/>
    <mergeCell ref="N7:Q7"/>
    <mergeCell ref="C10:D10"/>
    <mergeCell ref="C11:Q14"/>
    <mergeCell ref="M7:M8"/>
    <mergeCell ref="H3:Q3"/>
    <mergeCell ref="C77:D77"/>
    <mergeCell ref="C67:Q70"/>
    <mergeCell ref="C66:D66"/>
    <mergeCell ref="C76:Q76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77:B77"/>
    <mergeCell ref="A79:J79"/>
    <mergeCell ref="A11:A19"/>
    <mergeCell ref="A20:A28"/>
    <mergeCell ref="A67:A75"/>
    <mergeCell ref="A29:A38"/>
    <mergeCell ref="C29:Q32"/>
    <mergeCell ref="A39:A47"/>
    <mergeCell ref="C39:Q42"/>
    <mergeCell ref="A57:A65"/>
  </mergeCells>
  <printOptions/>
  <pageMargins left="0.27" right="0.2" top="0.84" bottom="0.87" header="0.3" footer="0.5118110236220472"/>
  <pageSetup horizontalDpi="300" verticalDpi="300" orientation="landscape" paperSize="9" scale="80" r:id="rId1"/>
  <headerFooter alignWithMargins="0">
    <oddHeader>&amp;R&amp;9Załącznik nr &amp;A
do uchwały Nr III/19/2006
Rady Miejskiej w Moryniu 
z dnia 28 grydnia 2006r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D10" sqref="D10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5" width="10.00390625" style="2" hidden="1" customWidth="1"/>
    <col min="6" max="6" width="11.25390625" style="2" hidden="1" customWidth="1"/>
    <col min="7" max="10" width="7.625" style="2" hidden="1" customWidth="1"/>
    <col min="11" max="16384" width="9.125" style="2" customWidth="1"/>
  </cols>
  <sheetData>
    <row r="1" spans="1:4" ht="52.5" customHeight="1">
      <c r="A1" s="681" t="s">
        <v>655</v>
      </c>
      <c r="B1" s="682"/>
      <c r="C1" s="682"/>
      <c r="D1" s="682"/>
    </row>
    <row r="2" ht="6.75" customHeight="1">
      <c r="A2" s="21"/>
    </row>
    <row r="3" ht="12.75">
      <c r="D3" s="13" t="s">
        <v>43</v>
      </c>
    </row>
    <row r="4" spans="1:4" ht="15" customHeight="1">
      <c r="A4" s="636" t="s">
        <v>64</v>
      </c>
      <c r="B4" s="636" t="s">
        <v>5</v>
      </c>
      <c r="C4" s="637" t="s">
        <v>66</v>
      </c>
      <c r="D4" s="637" t="s">
        <v>67</v>
      </c>
    </row>
    <row r="5" spans="1:4" ht="15" customHeight="1">
      <c r="A5" s="636"/>
      <c r="B5" s="636"/>
      <c r="C5" s="636"/>
      <c r="D5" s="637"/>
    </row>
    <row r="6" spans="1:4" ht="15.75" customHeight="1">
      <c r="A6" s="636"/>
      <c r="B6" s="636"/>
      <c r="C6" s="636"/>
      <c r="D6" s="637"/>
    </row>
    <row r="7" spans="1:4" s="55" customFormat="1" ht="6.75" customHeight="1" thickBot="1">
      <c r="A7" s="495">
        <v>1</v>
      </c>
      <c r="B7" s="495">
        <v>2</v>
      </c>
      <c r="C7" s="495">
        <v>3</v>
      </c>
      <c r="D7" s="495">
        <v>4</v>
      </c>
    </row>
    <row r="8" spans="1:6" ht="18.75" customHeight="1" thickBot="1">
      <c r="A8" s="679" t="s">
        <v>26</v>
      </c>
      <c r="B8" s="680"/>
      <c r="C8" s="498"/>
      <c r="D8" s="126">
        <f>D9+D10+D11+D12+D13+D14+D15+D16</f>
        <v>2957041</v>
      </c>
      <c r="E8" s="76">
        <f>'13'!F13</f>
        <v>2957041</v>
      </c>
      <c r="F8" s="76">
        <f>D8-E8</f>
        <v>0</v>
      </c>
    </row>
    <row r="9" spans="1:6" ht="18.75" customHeight="1">
      <c r="A9" s="40" t="s">
        <v>13</v>
      </c>
      <c r="B9" s="496" t="s">
        <v>21</v>
      </c>
      <c r="C9" s="40" t="s">
        <v>27</v>
      </c>
      <c r="D9" s="497">
        <v>1120389</v>
      </c>
      <c r="E9" s="76">
        <f>4!J10+3!G11+3!G17+3!I12</f>
        <v>1348389</v>
      </c>
      <c r="F9" s="76"/>
    </row>
    <row r="10" spans="1:4" ht="18.75" customHeight="1">
      <c r="A10" s="28" t="s">
        <v>14</v>
      </c>
      <c r="B10" s="29" t="s">
        <v>22</v>
      </c>
      <c r="C10" s="28" t="s">
        <v>27</v>
      </c>
      <c r="D10" s="68">
        <v>428000</v>
      </c>
    </row>
    <row r="11" spans="1:4" ht="51">
      <c r="A11" s="28" t="s">
        <v>15</v>
      </c>
      <c r="B11" s="30" t="s">
        <v>126</v>
      </c>
      <c r="C11" s="28" t="s">
        <v>52</v>
      </c>
      <c r="D11" s="68">
        <v>1288652</v>
      </c>
    </row>
    <row r="12" spans="1:5" ht="18.75" customHeight="1">
      <c r="A12" s="28" t="s">
        <v>1</v>
      </c>
      <c r="B12" s="29" t="s">
        <v>29</v>
      </c>
      <c r="C12" s="28" t="s">
        <v>53</v>
      </c>
      <c r="D12" s="68">
        <v>120000</v>
      </c>
      <c r="E12" s="2" t="s">
        <v>464</v>
      </c>
    </row>
    <row r="13" spans="1:4" ht="18.75" customHeight="1">
      <c r="A13" s="28" t="s">
        <v>20</v>
      </c>
      <c r="B13" s="29" t="s">
        <v>127</v>
      </c>
      <c r="C13" s="28" t="s">
        <v>143</v>
      </c>
      <c r="D13" s="68">
        <v>0</v>
      </c>
    </row>
    <row r="14" spans="1:5" ht="18.75" customHeight="1">
      <c r="A14" s="28" t="s">
        <v>23</v>
      </c>
      <c r="B14" s="29" t="s">
        <v>24</v>
      </c>
      <c r="C14" s="28" t="s">
        <v>28</v>
      </c>
      <c r="D14" s="68">
        <v>0</v>
      </c>
      <c r="E14" s="2" t="s">
        <v>417</v>
      </c>
    </row>
    <row r="15" spans="1:4" ht="18.75" customHeight="1">
      <c r="A15" s="28" t="s">
        <v>25</v>
      </c>
      <c r="B15" s="29" t="s">
        <v>161</v>
      </c>
      <c r="C15" s="28" t="s">
        <v>71</v>
      </c>
      <c r="D15" s="68">
        <v>0</v>
      </c>
    </row>
    <row r="16" spans="1:4" ht="18.75" customHeight="1" thickBot="1">
      <c r="A16" s="499" t="s">
        <v>31</v>
      </c>
      <c r="B16" s="500" t="s">
        <v>51</v>
      </c>
      <c r="C16" s="499" t="s">
        <v>30</v>
      </c>
      <c r="D16" s="501">
        <v>0</v>
      </c>
    </row>
    <row r="17" spans="1:4" ht="18.75" customHeight="1" thickBot="1">
      <c r="A17" s="679" t="s">
        <v>128</v>
      </c>
      <c r="B17" s="680"/>
      <c r="C17" s="498"/>
      <c r="D17" s="126">
        <f>D18+D19+D20+D21+D22+D23+D24</f>
        <v>263200</v>
      </c>
    </row>
    <row r="18" spans="1:10" ht="18.75" customHeight="1">
      <c r="A18" s="40" t="s">
        <v>13</v>
      </c>
      <c r="B18" s="496" t="s">
        <v>54</v>
      </c>
      <c r="C18" s="40" t="s">
        <v>33</v>
      </c>
      <c r="D18" s="497">
        <v>48000</v>
      </c>
      <c r="E18" s="2" t="s">
        <v>588</v>
      </c>
      <c r="J18" s="2">
        <v>8000</v>
      </c>
    </row>
    <row r="19" spans="1:6" ht="18.75" customHeight="1">
      <c r="A19" s="28" t="s">
        <v>14</v>
      </c>
      <c r="B19" s="29" t="s">
        <v>32</v>
      </c>
      <c r="C19" s="28" t="s">
        <v>33</v>
      </c>
      <c r="D19" s="68">
        <v>0</v>
      </c>
      <c r="E19" s="2">
        <v>40000</v>
      </c>
      <c r="F19" s="2" t="s">
        <v>433</v>
      </c>
    </row>
    <row r="20" spans="1:8" ht="38.25">
      <c r="A20" s="28" t="s">
        <v>15</v>
      </c>
      <c r="B20" s="30" t="s">
        <v>57</v>
      </c>
      <c r="C20" s="28" t="s">
        <v>58</v>
      </c>
      <c r="D20" s="68">
        <f>E20+G20</f>
        <v>115200</v>
      </c>
      <c r="E20" s="2">
        <v>80812</v>
      </c>
      <c r="F20" s="2" t="s">
        <v>581</v>
      </c>
      <c r="G20" s="2">
        <v>34388</v>
      </c>
      <c r="H20" s="2" t="s">
        <v>582</v>
      </c>
    </row>
    <row r="21" spans="1:6" ht="18.75" customHeight="1">
      <c r="A21" s="28" t="s">
        <v>1</v>
      </c>
      <c r="B21" s="29" t="s">
        <v>55</v>
      </c>
      <c r="C21" s="28" t="s">
        <v>49</v>
      </c>
      <c r="D21" s="68">
        <v>100000</v>
      </c>
      <c r="E21" s="2">
        <v>40000</v>
      </c>
      <c r="F21" s="2" t="s">
        <v>418</v>
      </c>
    </row>
    <row r="22" spans="1:6" ht="18.75" customHeight="1">
      <c r="A22" s="28" t="s">
        <v>20</v>
      </c>
      <c r="B22" s="29" t="s">
        <v>56</v>
      </c>
      <c r="C22" s="28" t="s">
        <v>35</v>
      </c>
      <c r="D22" s="68">
        <v>0</v>
      </c>
      <c r="E22" s="2">
        <v>100000</v>
      </c>
      <c r="F22" s="2" t="s">
        <v>419</v>
      </c>
    </row>
    <row r="23" spans="1:4" ht="18.75" customHeight="1">
      <c r="A23" s="28" t="s">
        <v>23</v>
      </c>
      <c r="B23" s="29" t="s">
        <v>162</v>
      </c>
      <c r="C23" s="28" t="s">
        <v>36</v>
      </c>
      <c r="D23" s="68">
        <v>0</v>
      </c>
    </row>
    <row r="24" spans="1:4" ht="18.75" customHeight="1">
      <c r="A24" s="31" t="s">
        <v>25</v>
      </c>
      <c r="B24" s="32" t="s">
        <v>37</v>
      </c>
      <c r="C24" s="31" t="s">
        <v>34</v>
      </c>
      <c r="D24" s="69">
        <v>0</v>
      </c>
    </row>
    <row r="25" spans="1:4" ht="7.5" customHeight="1">
      <c r="A25" s="6"/>
      <c r="B25" s="7"/>
      <c r="C25" s="7"/>
      <c r="D25" s="7"/>
    </row>
    <row r="26" spans="1:6" ht="12.75">
      <c r="A26" s="47"/>
      <c r="B26" s="46"/>
      <c r="C26" s="46"/>
      <c r="D26" s="46"/>
      <c r="E26" s="43"/>
      <c r="F26" s="4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33" bottom="0.5905511811023623" header="0.5" footer="0.5118110236220472"/>
  <pageSetup horizontalDpi="600" verticalDpi="600" orientation="portrait" paperSize="9" r:id="rId1"/>
  <headerFooter alignWithMargins="0">
    <oddHeader>&amp;RZałącznik nr &amp;A
do uchwały Nr III/19/2006
Rady Miejskiej w Moryniu 
z dnia 28 grydnia 2006r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defaultGridColor="0" colorId="8" workbookViewId="0" topLeftCell="A1">
      <selection activeCell="H11" sqref="H11"/>
    </sheetView>
  </sheetViews>
  <sheetFormatPr defaultColWidth="9.00390625" defaultRowHeight="12.75"/>
  <cols>
    <col min="1" max="1" width="6.00390625" style="2" bestFit="1" customWidth="1"/>
    <col min="2" max="2" width="8.875" style="2" bestFit="1" customWidth="1"/>
    <col min="3" max="3" width="6.875" style="2" hidden="1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688" t="s">
        <v>656</v>
      </c>
      <c r="B1" s="688"/>
      <c r="C1" s="688"/>
      <c r="D1" s="688"/>
      <c r="E1" s="688"/>
      <c r="F1" s="688"/>
      <c r="G1" s="688"/>
      <c r="H1" s="688"/>
      <c r="I1" s="688"/>
      <c r="J1" s="688"/>
    </row>
    <row r="2" ht="13.5" thickBot="1">
      <c r="J2" s="12" t="s">
        <v>43</v>
      </c>
    </row>
    <row r="3" spans="1:10" s="5" customFormat="1" ht="20.25" customHeight="1">
      <c r="A3" s="699" t="s">
        <v>2</v>
      </c>
      <c r="B3" s="702" t="s">
        <v>3</v>
      </c>
      <c r="C3" s="705" t="s">
        <v>133</v>
      </c>
      <c r="D3" s="694" t="s">
        <v>116</v>
      </c>
      <c r="E3" s="694" t="s">
        <v>144</v>
      </c>
      <c r="F3" s="685" t="s">
        <v>84</v>
      </c>
      <c r="G3" s="686"/>
      <c r="H3" s="686"/>
      <c r="I3" s="686"/>
      <c r="J3" s="687"/>
    </row>
    <row r="4" spans="1:10" s="5" customFormat="1" ht="20.25" customHeight="1">
      <c r="A4" s="700"/>
      <c r="B4" s="703"/>
      <c r="C4" s="706"/>
      <c r="D4" s="695"/>
      <c r="E4" s="697"/>
      <c r="F4" s="689" t="s">
        <v>114</v>
      </c>
      <c r="G4" s="637" t="s">
        <v>6</v>
      </c>
      <c r="H4" s="637"/>
      <c r="I4" s="637"/>
      <c r="J4" s="683" t="s">
        <v>115</v>
      </c>
    </row>
    <row r="5" spans="1:10" s="5" customFormat="1" ht="46.5" customHeight="1" thickBot="1">
      <c r="A5" s="701"/>
      <c r="B5" s="704"/>
      <c r="C5" s="707"/>
      <c r="D5" s="696"/>
      <c r="E5" s="698"/>
      <c r="F5" s="690"/>
      <c r="G5" s="128" t="s">
        <v>111</v>
      </c>
      <c r="H5" s="128" t="s">
        <v>112</v>
      </c>
      <c r="I5" s="128" t="s">
        <v>145</v>
      </c>
      <c r="J5" s="684"/>
    </row>
    <row r="6" spans="1:10" ht="9" customHeight="1" thickBot="1">
      <c r="A6" s="340">
        <v>1</v>
      </c>
      <c r="B6" s="340">
        <v>2</v>
      </c>
      <c r="C6" s="341">
        <v>3</v>
      </c>
      <c r="D6" s="342">
        <v>4</v>
      </c>
      <c r="E6" s="342">
        <v>5</v>
      </c>
      <c r="F6" s="343">
        <v>6</v>
      </c>
      <c r="G6" s="340">
        <v>7</v>
      </c>
      <c r="H6" s="340">
        <v>8</v>
      </c>
      <c r="I6" s="340">
        <v>9</v>
      </c>
      <c r="J6" s="340">
        <v>10</v>
      </c>
    </row>
    <row r="7" spans="1:10" ht="19.5" customHeight="1" thickBot="1">
      <c r="A7" s="350">
        <v>751</v>
      </c>
      <c r="B7" s="350"/>
      <c r="C7" s="351"/>
      <c r="D7" s="352">
        <v>708</v>
      </c>
      <c r="E7" s="352">
        <v>708</v>
      </c>
      <c r="F7" s="353">
        <v>708</v>
      </c>
      <c r="G7" s="354">
        <v>592</v>
      </c>
      <c r="H7" s="354">
        <v>116</v>
      </c>
      <c r="I7" s="354"/>
      <c r="J7" s="354"/>
    </row>
    <row r="8" spans="1:10" ht="19.5" customHeight="1" thickBot="1">
      <c r="A8" s="344"/>
      <c r="B8" s="344">
        <v>75101</v>
      </c>
      <c r="C8" s="345"/>
      <c r="D8" s="346">
        <v>708</v>
      </c>
      <c r="E8" s="346">
        <v>708</v>
      </c>
      <c r="F8" s="347">
        <v>708</v>
      </c>
      <c r="G8" s="348">
        <v>592</v>
      </c>
      <c r="H8" s="348">
        <v>116</v>
      </c>
      <c r="I8" s="348"/>
      <c r="J8" s="348"/>
    </row>
    <row r="9" spans="1:10" ht="19.5" customHeight="1" thickBot="1">
      <c r="A9" s="350">
        <v>750</v>
      </c>
      <c r="B9" s="350"/>
      <c r="C9" s="351"/>
      <c r="D9" s="352">
        <v>58000</v>
      </c>
      <c r="E9" s="352">
        <v>58000</v>
      </c>
      <c r="F9" s="353">
        <v>58000</v>
      </c>
      <c r="G9" s="354">
        <f>41800+3400</f>
        <v>45200</v>
      </c>
      <c r="H9" s="354">
        <f>7800+1100</f>
        <v>8900</v>
      </c>
      <c r="I9" s="354"/>
      <c r="J9" s="354"/>
    </row>
    <row r="10" spans="1:10" ht="19.5" customHeight="1" thickBot="1">
      <c r="A10" s="344"/>
      <c r="B10" s="344">
        <v>75011</v>
      </c>
      <c r="C10" s="345"/>
      <c r="D10" s="346">
        <v>58000</v>
      </c>
      <c r="E10" s="346">
        <v>58000</v>
      </c>
      <c r="F10" s="347">
        <v>58000</v>
      </c>
      <c r="G10" s="348">
        <v>45200</v>
      </c>
      <c r="H10" s="348">
        <v>8900</v>
      </c>
      <c r="I10" s="348"/>
      <c r="J10" s="348"/>
    </row>
    <row r="11" spans="1:10" s="53" customFormat="1" ht="19.5" customHeight="1" thickBot="1">
      <c r="A11" s="350">
        <v>851</v>
      </c>
      <c r="B11" s="350"/>
      <c r="C11" s="351"/>
      <c r="D11" s="352">
        <f>D12</f>
        <v>1000</v>
      </c>
      <c r="E11" s="352">
        <f>E12</f>
        <v>1000</v>
      </c>
      <c r="F11" s="353">
        <f>F12</f>
        <v>1000</v>
      </c>
      <c r="G11" s="354"/>
      <c r="H11" s="354"/>
      <c r="I11" s="354"/>
      <c r="J11" s="354"/>
    </row>
    <row r="12" spans="1:10" ht="19.5" customHeight="1" thickBot="1">
      <c r="A12" s="344"/>
      <c r="B12" s="344">
        <v>85195</v>
      </c>
      <c r="C12" s="345"/>
      <c r="D12" s="155">
        <v>1000</v>
      </c>
      <c r="E12" s="155">
        <v>1000</v>
      </c>
      <c r="F12" s="337">
        <v>1000</v>
      </c>
      <c r="G12" s="348"/>
      <c r="H12" s="348"/>
      <c r="I12" s="348"/>
      <c r="J12" s="348"/>
    </row>
    <row r="13" spans="1:10" ht="19.5" customHeight="1" thickBot="1">
      <c r="A13" s="350">
        <v>852</v>
      </c>
      <c r="B13" s="350"/>
      <c r="C13" s="351"/>
      <c r="D13" s="352">
        <f aca="true" t="shared" si="0" ref="D13:I13">D14+D15+D16</f>
        <v>1578000</v>
      </c>
      <c r="E13" s="352">
        <f t="shared" si="0"/>
        <v>1578000</v>
      </c>
      <c r="F13" s="352">
        <f t="shared" si="0"/>
        <v>1578000</v>
      </c>
      <c r="G13" s="352">
        <f t="shared" si="0"/>
        <v>27000</v>
      </c>
      <c r="H13" s="352">
        <f t="shared" si="0"/>
        <v>6200</v>
      </c>
      <c r="I13" s="352">
        <f t="shared" si="0"/>
        <v>1524490</v>
      </c>
      <c r="J13" s="354"/>
    </row>
    <row r="14" spans="1:10" ht="19.5" customHeight="1">
      <c r="A14" s="152"/>
      <c r="B14" s="152">
        <v>85212</v>
      </c>
      <c r="C14" s="154"/>
      <c r="D14" s="155">
        <v>1517000</v>
      </c>
      <c r="E14" s="155">
        <v>1517000</v>
      </c>
      <c r="F14" s="337">
        <v>1517000</v>
      </c>
      <c r="G14" s="338">
        <v>27000</v>
      </c>
      <c r="H14" s="338">
        <v>6200</v>
      </c>
      <c r="I14" s="349">
        <v>1471490</v>
      </c>
      <c r="J14" s="338"/>
    </row>
    <row r="15" spans="1:10" ht="19.5" customHeight="1">
      <c r="A15" s="24"/>
      <c r="B15" s="24">
        <v>85213</v>
      </c>
      <c r="C15" s="134"/>
      <c r="D15" s="131">
        <v>8000</v>
      </c>
      <c r="E15" s="131">
        <v>8000</v>
      </c>
      <c r="F15" s="129">
        <v>8000</v>
      </c>
      <c r="G15" s="67"/>
      <c r="H15" s="179"/>
      <c r="I15" s="179"/>
      <c r="J15" s="67"/>
    </row>
    <row r="16" spans="1:10" ht="19.5" customHeight="1" thickBot="1">
      <c r="A16" s="123"/>
      <c r="B16" s="123">
        <v>85214</v>
      </c>
      <c r="C16" s="135"/>
      <c r="D16" s="136">
        <v>53000</v>
      </c>
      <c r="E16" s="132">
        <v>53000</v>
      </c>
      <c r="F16" s="130">
        <v>53000</v>
      </c>
      <c r="G16" s="124"/>
      <c r="H16" s="124"/>
      <c r="I16" s="180">
        <v>53000</v>
      </c>
      <c r="J16" s="124"/>
    </row>
    <row r="17" spans="1:10" ht="19.5" customHeight="1" thickBot="1">
      <c r="A17" s="691" t="s">
        <v>129</v>
      </c>
      <c r="B17" s="692"/>
      <c r="C17" s="692"/>
      <c r="D17" s="693"/>
      <c r="E17" s="133">
        <f aca="true" t="shared" si="1" ref="E17:J17">E7+E9+E11+E13</f>
        <v>1637708</v>
      </c>
      <c r="F17" s="133">
        <f t="shared" si="1"/>
        <v>1637708</v>
      </c>
      <c r="G17" s="133">
        <f t="shared" si="1"/>
        <v>72792</v>
      </c>
      <c r="H17" s="133">
        <f t="shared" si="1"/>
        <v>15216</v>
      </c>
      <c r="I17" s="133">
        <f t="shared" si="1"/>
        <v>1524490</v>
      </c>
      <c r="J17" s="133">
        <f t="shared" si="1"/>
        <v>0</v>
      </c>
    </row>
    <row r="19" ht="12.75" hidden="1">
      <c r="A19" s="57" t="s">
        <v>167</v>
      </c>
    </row>
  </sheetData>
  <mergeCells count="11">
    <mergeCell ref="A17:D17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25" bottom="0.3937007874015748" header="0.31496062992125984" footer="0.5118110236220472"/>
  <pageSetup horizontalDpi="300" verticalDpi="300" orientation="landscape" paperSize="9" r:id="rId1"/>
  <headerFooter alignWithMargins="0">
    <oddHeader>&amp;RZałącznik nr &amp;A
ddo uchwały Nr III/19/2006
Rady Miejskiej w Moryniu 
z dnia 28 grydnia 2006r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14"/>
  <sheetViews>
    <sheetView workbookViewId="0" topLeftCell="A1">
      <selection activeCell="I6" sqref="I6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688" t="s">
        <v>172</v>
      </c>
      <c r="B1" s="688"/>
      <c r="C1" s="688"/>
      <c r="D1" s="688"/>
      <c r="E1" s="688"/>
      <c r="F1" s="688"/>
      <c r="G1" s="688"/>
      <c r="H1" s="688"/>
      <c r="I1" s="688"/>
      <c r="J1" s="688"/>
    </row>
    <row r="3" ht="13.5" thickBot="1">
      <c r="J3" s="52" t="s">
        <v>43</v>
      </c>
    </row>
    <row r="4" spans="1:79" ht="20.25" customHeight="1">
      <c r="A4" s="699" t="s">
        <v>2</v>
      </c>
      <c r="B4" s="702" t="s">
        <v>3</v>
      </c>
      <c r="C4" s="702" t="s">
        <v>133</v>
      </c>
      <c r="D4" s="686" t="s">
        <v>116</v>
      </c>
      <c r="E4" s="686" t="s">
        <v>144</v>
      </c>
      <c r="F4" s="686" t="s">
        <v>84</v>
      </c>
      <c r="G4" s="686"/>
      <c r="H4" s="686"/>
      <c r="I4" s="686"/>
      <c r="J4" s="687"/>
      <c r="BX4" s="2"/>
      <c r="BY4" s="2"/>
      <c r="BZ4" s="2"/>
      <c r="CA4" s="2"/>
    </row>
    <row r="5" spans="1:79" ht="18" customHeight="1">
      <c r="A5" s="700"/>
      <c r="B5" s="703"/>
      <c r="C5" s="703"/>
      <c r="D5" s="636"/>
      <c r="E5" s="637"/>
      <c r="F5" s="637" t="s">
        <v>114</v>
      </c>
      <c r="G5" s="637" t="s">
        <v>6</v>
      </c>
      <c r="H5" s="637"/>
      <c r="I5" s="637"/>
      <c r="J5" s="683" t="s">
        <v>115</v>
      </c>
      <c r="BX5" s="2"/>
      <c r="BY5" s="2"/>
      <c r="BZ5" s="2"/>
      <c r="CA5" s="2"/>
    </row>
    <row r="6" spans="1:79" ht="69" customHeight="1">
      <c r="A6" s="700"/>
      <c r="B6" s="708"/>
      <c r="C6" s="708"/>
      <c r="D6" s="636"/>
      <c r="E6" s="637"/>
      <c r="F6" s="637"/>
      <c r="G6" s="20" t="s">
        <v>111</v>
      </c>
      <c r="H6" s="20" t="s">
        <v>112</v>
      </c>
      <c r="I6" s="20" t="s">
        <v>113</v>
      </c>
      <c r="J6" s="683"/>
      <c r="BX6" s="2"/>
      <c r="BY6" s="2"/>
      <c r="BZ6" s="2"/>
      <c r="CA6" s="2"/>
    </row>
    <row r="7" spans="1:79" ht="8.25" customHeight="1" thickBot="1">
      <c r="A7" s="145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358">
        <v>10</v>
      </c>
      <c r="BX7" s="2"/>
      <c r="BY7" s="2"/>
      <c r="BZ7" s="2"/>
      <c r="CA7" s="2"/>
    </row>
    <row r="8" spans="1:75" s="355" customFormat="1" ht="19.5" customHeight="1" thickBot="1">
      <c r="A8" s="350">
        <v>600</v>
      </c>
      <c r="B8" s="350"/>
      <c r="C8" s="350"/>
      <c r="D8" s="354">
        <v>30000</v>
      </c>
      <c r="E8" s="354">
        <f>F8+J8</f>
        <v>30000</v>
      </c>
      <c r="F8" s="354">
        <v>30000</v>
      </c>
      <c r="G8" s="354">
        <v>0</v>
      </c>
      <c r="H8" s="354">
        <v>0</v>
      </c>
      <c r="I8" s="354">
        <v>0</v>
      </c>
      <c r="J8" s="357">
        <v>0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</row>
    <row r="9" spans="1:79" ht="19.5" customHeight="1" thickBot="1">
      <c r="A9" s="344"/>
      <c r="B9" s="344">
        <v>60014</v>
      </c>
      <c r="C9" s="344"/>
      <c r="D9" s="348">
        <v>30000</v>
      </c>
      <c r="E9" s="348">
        <v>30000</v>
      </c>
      <c r="F9" s="348">
        <v>30000</v>
      </c>
      <c r="G9" s="348"/>
      <c r="H9" s="348"/>
      <c r="I9" s="348"/>
      <c r="J9" s="356"/>
      <c r="BX9" s="2"/>
      <c r="BY9" s="2"/>
      <c r="BZ9" s="2"/>
      <c r="CA9" s="2"/>
    </row>
    <row r="10" spans="1:75" s="355" customFormat="1" ht="19.5" customHeight="1" thickBot="1">
      <c r="A10" s="350">
        <v>750</v>
      </c>
      <c r="B10" s="350"/>
      <c r="C10" s="350"/>
      <c r="D10" s="354">
        <v>2400</v>
      </c>
      <c r="E10" s="354">
        <v>2400</v>
      </c>
      <c r="F10" s="354">
        <v>2400</v>
      </c>
      <c r="G10" s="354">
        <v>2400</v>
      </c>
      <c r="H10" s="354">
        <v>0</v>
      </c>
      <c r="I10" s="354">
        <v>0</v>
      </c>
      <c r="J10" s="354">
        <v>0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</row>
    <row r="11" spans="1:79" ht="19.5" customHeight="1" thickBot="1">
      <c r="A11" s="344"/>
      <c r="B11" s="344">
        <v>75020</v>
      </c>
      <c r="C11" s="344"/>
      <c r="D11" s="348">
        <v>2400</v>
      </c>
      <c r="E11" s="348">
        <v>2400</v>
      </c>
      <c r="F11" s="348">
        <v>2400</v>
      </c>
      <c r="G11" s="348">
        <v>2400</v>
      </c>
      <c r="H11" s="348"/>
      <c r="I11" s="348"/>
      <c r="J11" s="348"/>
      <c r="BX11" s="2"/>
      <c r="BY11" s="2"/>
      <c r="BZ11" s="2"/>
      <c r="CA11" s="2"/>
    </row>
    <row r="12" spans="1:79" ht="24.75" customHeight="1" thickBot="1">
      <c r="A12" s="691" t="s">
        <v>129</v>
      </c>
      <c r="B12" s="692"/>
      <c r="C12" s="692"/>
      <c r="D12" s="692"/>
      <c r="E12" s="125">
        <f aca="true" t="shared" si="0" ref="E12:J12">E8+E10</f>
        <v>32400</v>
      </c>
      <c r="F12" s="125">
        <f t="shared" si="0"/>
        <v>32400</v>
      </c>
      <c r="G12" s="125">
        <f t="shared" si="0"/>
        <v>2400</v>
      </c>
      <c r="H12" s="125">
        <f t="shared" si="0"/>
        <v>0</v>
      </c>
      <c r="I12" s="125">
        <f t="shared" si="0"/>
        <v>0</v>
      </c>
      <c r="J12" s="126">
        <f t="shared" si="0"/>
        <v>0</v>
      </c>
      <c r="BX12" s="2"/>
      <c r="BY12" s="2"/>
      <c r="BZ12" s="2"/>
      <c r="CA12" s="2"/>
    </row>
    <row r="14" ht="12.75">
      <c r="A14" s="57" t="s">
        <v>167</v>
      </c>
    </row>
  </sheetData>
  <mergeCells count="11">
    <mergeCell ref="G5:I5"/>
    <mergeCell ref="J5:J6"/>
    <mergeCell ref="A12:D12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43" bottom="0.3937007874015748" header="0.5118110236220472" footer="0.5118110236220472"/>
  <pageSetup horizontalDpi="600" verticalDpi="600" orientation="landscape" paperSize="9" r:id="rId1"/>
  <headerFooter alignWithMargins="0">
    <oddHeader>&amp;RZałącznik nr &amp;A
do uchwały Nr III/19/2006
Rady Miejskiej w Moryniu 
z dnia 28 grydnia 2006r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H28" sqref="H28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20.25">
      <c r="A1" s="711" t="s">
        <v>63</v>
      </c>
      <c r="B1" s="711"/>
      <c r="C1" s="711"/>
      <c r="D1" s="711"/>
      <c r="E1" s="711"/>
      <c r="F1" s="711"/>
      <c r="G1" s="711"/>
      <c r="H1" s="711"/>
      <c r="I1" s="711"/>
      <c r="J1" s="711"/>
    </row>
    <row r="2" spans="1:10" ht="20.25">
      <c r="A2" s="711" t="s">
        <v>146</v>
      </c>
      <c r="B2" s="711"/>
      <c r="C2" s="711"/>
      <c r="D2" s="711"/>
      <c r="E2" s="711"/>
      <c r="F2" s="711"/>
      <c r="G2" s="711"/>
      <c r="H2" s="711"/>
      <c r="I2" s="711"/>
      <c r="J2" s="711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K4" s="12" t="s">
        <v>43</v>
      </c>
    </row>
    <row r="5" spans="1:11" ht="15" customHeight="1">
      <c r="A5" s="699" t="s">
        <v>64</v>
      </c>
      <c r="B5" s="712" t="s">
        <v>0</v>
      </c>
      <c r="C5" s="686" t="s">
        <v>150</v>
      </c>
      <c r="D5" s="713" t="s">
        <v>77</v>
      </c>
      <c r="E5" s="714"/>
      <c r="F5" s="714"/>
      <c r="G5" s="685"/>
      <c r="H5" s="686" t="s">
        <v>9</v>
      </c>
      <c r="I5" s="686"/>
      <c r="J5" s="686" t="s">
        <v>151</v>
      </c>
      <c r="K5" s="687" t="s">
        <v>157</v>
      </c>
    </row>
    <row r="6" spans="1:11" ht="15" customHeight="1">
      <c r="A6" s="700"/>
      <c r="B6" s="636"/>
      <c r="C6" s="637"/>
      <c r="D6" s="637" t="s">
        <v>7</v>
      </c>
      <c r="E6" s="717" t="s">
        <v>6</v>
      </c>
      <c r="F6" s="718"/>
      <c r="G6" s="719"/>
      <c r="H6" s="637" t="s">
        <v>7</v>
      </c>
      <c r="I6" s="637" t="s">
        <v>69</v>
      </c>
      <c r="J6" s="637"/>
      <c r="K6" s="683"/>
    </row>
    <row r="7" spans="1:11" ht="18" customHeight="1">
      <c r="A7" s="700"/>
      <c r="B7" s="636"/>
      <c r="C7" s="637"/>
      <c r="D7" s="637"/>
      <c r="E7" s="715" t="s">
        <v>152</v>
      </c>
      <c r="F7" s="717" t="s">
        <v>6</v>
      </c>
      <c r="G7" s="719"/>
      <c r="H7" s="637"/>
      <c r="I7" s="637"/>
      <c r="J7" s="637"/>
      <c r="K7" s="683"/>
    </row>
    <row r="8" spans="1:11" ht="42" customHeight="1">
      <c r="A8" s="700"/>
      <c r="B8" s="636"/>
      <c r="C8" s="637"/>
      <c r="D8" s="637"/>
      <c r="E8" s="716"/>
      <c r="F8" s="60" t="s">
        <v>149</v>
      </c>
      <c r="G8" s="60" t="s">
        <v>148</v>
      </c>
      <c r="H8" s="637"/>
      <c r="I8" s="637"/>
      <c r="J8" s="637"/>
      <c r="K8" s="683"/>
    </row>
    <row r="9" spans="1:11" ht="7.5" customHeight="1" thickBot="1">
      <c r="A9" s="145">
        <v>1</v>
      </c>
      <c r="B9" s="146">
        <v>2</v>
      </c>
      <c r="C9" s="146">
        <v>3</v>
      </c>
      <c r="D9" s="146">
        <v>4</v>
      </c>
      <c r="E9" s="146">
        <v>5</v>
      </c>
      <c r="F9" s="146">
        <v>6</v>
      </c>
      <c r="G9" s="146">
        <v>7</v>
      </c>
      <c r="H9" s="146">
        <v>8</v>
      </c>
      <c r="I9" s="146">
        <v>9</v>
      </c>
      <c r="J9" s="146">
        <v>10</v>
      </c>
      <c r="K9" s="358">
        <v>11</v>
      </c>
    </row>
    <row r="10" spans="1:11" ht="19.5" customHeight="1">
      <c r="A10" s="360" t="s">
        <v>11</v>
      </c>
      <c r="B10" s="361" t="s">
        <v>12</v>
      </c>
      <c r="C10" s="362">
        <f>SUM(C12:C15)</f>
        <v>55020</v>
      </c>
      <c r="D10" s="362">
        <f aca="true" t="shared" si="0" ref="D10:J10">SUM(D12:D15)</f>
        <v>1330290</v>
      </c>
      <c r="E10" s="362">
        <f t="shared" si="0"/>
        <v>0</v>
      </c>
      <c r="F10" s="362">
        <f t="shared" si="0"/>
        <v>0</v>
      </c>
      <c r="G10" s="362">
        <f t="shared" si="0"/>
        <v>0</v>
      </c>
      <c r="H10" s="362">
        <f t="shared" si="0"/>
        <v>1385310</v>
      </c>
      <c r="I10" s="362">
        <f t="shared" si="0"/>
        <v>0</v>
      </c>
      <c r="J10" s="362">
        <f t="shared" si="0"/>
        <v>0</v>
      </c>
      <c r="K10" s="360" t="s">
        <v>50</v>
      </c>
    </row>
    <row r="11" spans="1:11" ht="19.5" customHeight="1">
      <c r="A11" s="34"/>
      <c r="B11" s="35" t="s">
        <v>84</v>
      </c>
      <c r="C11" s="24"/>
      <c r="D11" s="24"/>
      <c r="E11" s="24"/>
      <c r="F11" s="24"/>
      <c r="G11" s="24"/>
      <c r="H11" s="24"/>
      <c r="I11" s="24"/>
      <c r="J11" s="24"/>
      <c r="K11" s="34"/>
    </row>
    <row r="12" spans="1:11" ht="27.75" customHeight="1">
      <c r="A12" s="34"/>
      <c r="B12" s="66" t="s">
        <v>553</v>
      </c>
      <c r="C12" s="67">
        <v>55020</v>
      </c>
      <c r="D12" s="67">
        <v>1330290</v>
      </c>
      <c r="E12" s="67">
        <v>0</v>
      </c>
      <c r="F12" s="67">
        <v>0</v>
      </c>
      <c r="G12" s="67">
        <v>0</v>
      </c>
      <c r="H12" s="67">
        <v>1385310</v>
      </c>
      <c r="I12" s="67">
        <v>0</v>
      </c>
      <c r="J12" s="67">
        <v>0</v>
      </c>
      <c r="K12" s="34" t="s">
        <v>50</v>
      </c>
    </row>
    <row r="13" spans="1:11" ht="19.5" customHeight="1" hidden="1">
      <c r="A13" s="34"/>
      <c r="B13" s="36" t="s">
        <v>14</v>
      </c>
      <c r="C13" s="24"/>
      <c r="D13" s="24"/>
      <c r="E13" s="24"/>
      <c r="F13" s="24"/>
      <c r="G13" s="24"/>
      <c r="H13" s="24"/>
      <c r="I13" s="24"/>
      <c r="J13" s="24"/>
      <c r="K13" s="34" t="s">
        <v>50</v>
      </c>
    </row>
    <row r="14" spans="1:11" ht="19.5" customHeight="1" hidden="1">
      <c r="A14" s="34"/>
      <c r="B14" s="36" t="s">
        <v>15</v>
      </c>
      <c r="C14" s="24"/>
      <c r="D14" s="24"/>
      <c r="E14" s="24"/>
      <c r="F14" s="24"/>
      <c r="G14" s="24"/>
      <c r="H14" s="24"/>
      <c r="I14" s="24"/>
      <c r="J14" s="24"/>
      <c r="K14" s="34" t="s">
        <v>50</v>
      </c>
    </row>
    <row r="15" spans="1:11" ht="19.5" customHeight="1" hidden="1">
      <c r="A15" s="37"/>
      <c r="B15" s="38" t="s">
        <v>1</v>
      </c>
      <c r="C15" s="25"/>
      <c r="D15" s="25"/>
      <c r="E15" s="25"/>
      <c r="F15" s="25"/>
      <c r="G15" s="25"/>
      <c r="H15" s="25"/>
      <c r="I15" s="25"/>
      <c r="J15" s="25"/>
      <c r="K15" s="37" t="s">
        <v>50</v>
      </c>
    </row>
    <row r="16" spans="1:11" ht="19.5" customHeight="1">
      <c r="A16" s="363" t="s">
        <v>17</v>
      </c>
      <c r="B16" s="339" t="s">
        <v>16</v>
      </c>
      <c r="C16" s="339"/>
      <c r="D16" s="339"/>
      <c r="E16" s="339"/>
      <c r="F16" s="363" t="s">
        <v>50</v>
      </c>
      <c r="G16" s="339"/>
      <c r="H16" s="339"/>
      <c r="I16" s="339"/>
      <c r="J16" s="339"/>
      <c r="K16" s="363" t="s">
        <v>50</v>
      </c>
    </row>
    <row r="17" spans="1:11" ht="19.5" customHeight="1" hidden="1">
      <c r="A17" s="34"/>
      <c r="B17" s="35" t="s">
        <v>84</v>
      </c>
      <c r="C17" s="24"/>
      <c r="D17" s="24"/>
      <c r="E17" s="24"/>
      <c r="F17" s="34"/>
      <c r="G17" s="24"/>
      <c r="H17" s="24"/>
      <c r="I17" s="24"/>
      <c r="J17" s="24"/>
      <c r="K17" s="34"/>
    </row>
    <row r="18" spans="1:11" ht="19.5" customHeight="1" hidden="1">
      <c r="A18" s="34"/>
      <c r="B18" s="36" t="s">
        <v>13</v>
      </c>
      <c r="C18" s="24"/>
      <c r="D18" s="24"/>
      <c r="E18" s="24"/>
      <c r="F18" s="34" t="s">
        <v>50</v>
      </c>
      <c r="G18" s="24"/>
      <c r="H18" s="24"/>
      <c r="I18" s="24"/>
      <c r="J18" s="24"/>
      <c r="K18" s="34" t="s">
        <v>50</v>
      </c>
    </row>
    <row r="19" spans="1:11" ht="19.5" customHeight="1" hidden="1">
      <c r="A19" s="34"/>
      <c r="B19" s="36" t="s">
        <v>14</v>
      </c>
      <c r="C19" s="24"/>
      <c r="D19" s="24"/>
      <c r="E19" s="24"/>
      <c r="F19" s="34" t="s">
        <v>50</v>
      </c>
      <c r="G19" s="24"/>
      <c r="H19" s="24"/>
      <c r="I19" s="24"/>
      <c r="J19" s="24"/>
      <c r="K19" s="34" t="s">
        <v>50</v>
      </c>
    </row>
    <row r="20" spans="1:11" ht="19.5" customHeight="1" hidden="1">
      <c r="A20" s="34"/>
      <c r="B20" s="36" t="s">
        <v>15</v>
      </c>
      <c r="C20" s="24"/>
      <c r="D20" s="24"/>
      <c r="E20" s="24"/>
      <c r="F20" s="34" t="s">
        <v>50</v>
      </c>
      <c r="G20" s="24"/>
      <c r="H20" s="24"/>
      <c r="I20" s="24"/>
      <c r="J20" s="24"/>
      <c r="K20" s="34" t="s">
        <v>50</v>
      </c>
    </row>
    <row r="21" spans="1:11" ht="19.5" customHeight="1" hidden="1">
      <c r="A21" s="37"/>
      <c r="B21" s="38" t="s">
        <v>1</v>
      </c>
      <c r="C21" s="25"/>
      <c r="D21" s="25"/>
      <c r="E21" s="25"/>
      <c r="F21" s="37" t="s">
        <v>50</v>
      </c>
      <c r="G21" s="25"/>
      <c r="H21" s="25"/>
      <c r="I21" s="25"/>
      <c r="J21" s="25"/>
      <c r="K21" s="37" t="s">
        <v>50</v>
      </c>
    </row>
    <row r="22" spans="1:11" ht="25.5" customHeight="1" thickBot="1">
      <c r="A22" s="363" t="s">
        <v>18</v>
      </c>
      <c r="B22" s="364" t="s">
        <v>147</v>
      </c>
      <c r="C22" s="339"/>
      <c r="D22" s="339"/>
      <c r="E22" s="365"/>
      <c r="F22" s="365" t="s">
        <v>50</v>
      </c>
      <c r="G22" s="365" t="s">
        <v>50</v>
      </c>
      <c r="H22" s="339"/>
      <c r="I22" s="365" t="s">
        <v>50</v>
      </c>
      <c r="J22" s="339"/>
      <c r="K22" s="339"/>
    </row>
    <row r="23" spans="1:11" ht="19.5" customHeight="1" hidden="1">
      <c r="A23" s="24"/>
      <c r="B23" s="35" t="s">
        <v>84</v>
      </c>
      <c r="C23" s="24"/>
      <c r="D23" s="24"/>
      <c r="E23" s="34"/>
      <c r="F23" s="34"/>
      <c r="G23" s="34"/>
      <c r="H23" s="24"/>
      <c r="I23" s="34"/>
      <c r="J23" s="24"/>
      <c r="K23" s="24"/>
    </row>
    <row r="24" spans="1:11" ht="19.5" customHeight="1" hidden="1">
      <c r="A24" s="24"/>
      <c r="B24" s="36" t="s">
        <v>13</v>
      </c>
      <c r="C24" s="24"/>
      <c r="D24" s="24"/>
      <c r="E24" s="34"/>
      <c r="F24" s="34" t="s">
        <v>50</v>
      </c>
      <c r="G24" s="34" t="s">
        <v>50</v>
      </c>
      <c r="H24" s="24"/>
      <c r="I24" s="34" t="s">
        <v>50</v>
      </c>
      <c r="J24" s="24"/>
      <c r="K24" s="24"/>
    </row>
    <row r="25" spans="1:11" ht="19.5" customHeight="1" hidden="1">
      <c r="A25" s="24"/>
      <c r="B25" s="36" t="s">
        <v>14</v>
      </c>
      <c r="C25" s="24"/>
      <c r="D25" s="24"/>
      <c r="E25" s="34"/>
      <c r="F25" s="34" t="s">
        <v>50</v>
      </c>
      <c r="G25" s="34" t="s">
        <v>50</v>
      </c>
      <c r="H25" s="24"/>
      <c r="I25" s="34" t="s">
        <v>50</v>
      </c>
      <c r="J25" s="24"/>
      <c r="K25" s="24"/>
    </row>
    <row r="26" spans="1:11" ht="19.5" customHeight="1" hidden="1">
      <c r="A26" s="24"/>
      <c r="B26" s="36" t="s">
        <v>15</v>
      </c>
      <c r="C26" s="24"/>
      <c r="D26" s="24"/>
      <c r="E26" s="34"/>
      <c r="F26" s="34" t="s">
        <v>50</v>
      </c>
      <c r="G26" s="34" t="s">
        <v>50</v>
      </c>
      <c r="H26" s="24"/>
      <c r="I26" s="34" t="s">
        <v>50</v>
      </c>
      <c r="J26" s="24"/>
      <c r="K26" s="24"/>
    </row>
    <row r="27" spans="1:11" ht="19.5" customHeight="1" hidden="1" thickBot="1">
      <c r="A27" s="123"/>
      <c r="B27" s="359" t="s">
        <v>1</v>
      </c>
      <c r="C27" s="123"/>
      <c r="D27" s="123"/>
      <c r="E27" s="63"/>
      <c r="F27" s="63" t="s">
        <v>50</v>
      </c>
      <c r="G27" s="63" t="s">
        <v>50</v>
      </c>
      <c r="H27" s="123"/>
      <c r="I27" s="63" t="s">
        <v>50</v>
      </c>
      <c r="J27" s="123"/>
      <c r="K27" s="123"/>
    </row>
    <row r="28" spans="1:11" s="53" customFormat="1" ht="19.5" customHeight="1" thickBot="1">
      <c r="A28" s="709" t="s">
        <v>129</v>
      </c>
      <c r="B28" s="710"/>
      <c r="C28" s="125">
        <f>C10+C16+C22</f>
        <v>55020</v>
      </c>
      <c r="D28" s="125">
        <f aca="true" t="shared" si="1" ref="D28:J28">D10+D16+D22</f>
        <v>1330290</v>
      </c>
      <c r="E28" s="125">
        <f t="shared" si="1"/>
        <v>0</v>
      </c>
      <c r="F28" s="125">
        <f>F10</f>
        <v>0</v>
      </c>
      <c r="G28" s="125">
        <f>G10+G16</f>
        <v>0</v>
      </c>
      <c r="H28" s="125">
        <f t="shared" si="1"/>
        <v>1385310</v>
      </c>
      <c r="I28" s="125">
        <f>I10+I16</f>
        <v>0</v>
      </c>
      <c r="J28" s="125">
        <f t="shared" si="1"/>
        <v>0</v>
      </c>
      <c r="K28" s="126">
        <f>K22</f>
        <v>0</v>
      </c>
    </row>
    <row r="29" ht="4.5" customHeight="1"/>
    <row r="30" ht="12.75" customHeight="1">
      <c r="A30" s="61" t="s">
        <v>153</v>
      </c>
    </row>
    <row r="31" ht="14.25">
      <c r="A31" s="61" t="s">
        <v>155</v>
      </c>
    </row>
    <row r="32" ht="12.75">
      <c r="A32" s="61" t="s">
        <v>156</v>
      </c>
    </row>
    <row r="33" ht="12.75">
      <c r="A33" s="61" t="s">
        <v>154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1.03" bottom="0.23" header="0.38" footer="0.21"/>
  <pageSetup horizontalDpi="600" verticalDpi="600" orientation="landscape" paperSize="9" scale="90" r:id="rId1"/>
  <headerFooter alignWithMargins="0">
    <oddHeader>&amp;R&amp;9Załącznik nr &amp;A
do uchwały Nr III/19/2006
Rady Miejskiej w Moryniu 
z dnia 28 grydnia 2006r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6" sqref="D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635" t="s">
        <v>158</v>
      </c>
      <c r="B1" s="635"/>
      <c r="C1" s="635"/>
      <c r="D1" s="635"/>
      <c r="E1" s="635"/>
      <c r="F1" s="635"/>
    </row>
    <row r="2" spans="5:6" ht="19.5" customHeight="1">
      <c r="E2" s="8"/>
      <c r="F2" s="8"/>
    </row>
    <row r="3" ht="19.5" customHeight="1" thickBot="1">
      <c r="F3" s="14" t="s">
        <v>43</v>
      </c>
    </row>
    <row r="4" spans="1:6" ht="19.5" customHeight="1">
      <c r="A4" s="127" t="s">
        <v>64</v>
      </c>
      <c r="B4" s="143" t="s">
        <v>2</v>
      </c>
      <c r="C4" s="143" t="s">
        <v>3</v>
      </c>
      <c r="D4" s="143" t="s">
        <v>136</v>
      </c>
      <c r="E4" s="144" t="s">
        <v>46</v>
      </c>
      <c r="F4" s="142" t="s">
        <v>45</v>
      </c>
    </row>
    <row r="5" spans="1:6" ht="7.5" customHeight="1" thickBot="1">
      <c r="A5" s="145">
        <v>1</v>
      </c>
      <c r="B5" s="146">
        <v>2</v>
      </c>
      <c r="C5" s="146">
        <v>3</v>
      </c>
      <c r="D5" s="146">
        <v>4</v>
      </c>
      <c r="E5" s="147">
        <v>5</v>
      </c>
      <c r="F5" s="148">
        <v>6</v>
      </c>
    </row>
    <row r="6" spans="1:6" ht="30" customHeight="1" thickBot="1">
      <c r="A6" s="149">
        <v>1</v>
      </c>
      <c r="B6" s="149">
        <v>921</v>
      </c>
      <c r="C6" s="149">
        <v>92109</v>
      </c>
      <c r="D6" s="149">
        <v>2480</v>
      </c>
      <c r="E6" s="150" t="s">
        <v>447</v>
      </c>
      <c r="F6" s="151">
        <f>2!I155</f>
        <v>343000</v>
      </c>
    </row>
    <row r="7" spans="1:6" ht="30" customHeight="1" thickBot="1">
      <c r="A7" s="720" t="s">
        <v>129</v>
      </c>
      <c r="B7" s="721"/>
      <c r="C7" s="721"/>
      <c r="D7" s="721"/>
      <c r="E7" s="721"/>
      <c r="F7" s="133">
        <f>F6</f>
        <v>343000</v>
      </c>
    </row>
    <row r="9" ht="12.75">
      <c r="A9" s="61" t="s">
        <v>159</v>
      </c>
    </row>
    <row r="10" ht="12.75">
      <c r="A10" s="57" t="s">
        <v>160</v>
      </c>
    </row>
    <row r="12" ht="12.75">
      <c r="A12" s="57" t="s">
        <v>169</v>
      </c>
    </row>
  </sheetData>
  <mergeCells count="2">
    <mergeCell ref="A1:F1"/>
    <mergeCell ref="A7:E7"/>
  </mergeCells>
  <printOptions horizontalCentered="1"/>
  <pageMargins left="0.5511811023622047" right="0.5118110236220472" top="1.3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III/19/2006
Rady Miejskiej w Moryniu 
z dnia 28 grydnia 2006r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MarekK</cp:lastModifiedBy>
  <cp:lastPrinted>2007-01-04T08:26:32Z</cp:lastPrinted>
  <dcterms:created xsi:type="dcterms:W3CDTF">1998-12-09T13:02:10Z</dcterms:created>
  <dcterms:modified xsi:type="dcterms:W3CDTF">2007-01-11T10:38:41Z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